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10128"/>
  </bookViews>
  <sheets>
    <sheet name="суммы" sheetId="1" r:id="rId1"/>
  </sheets>
  <externalReferences>
    <externalReference r:id="rId2"/>
    <externalReference r:id="rId3"/>
  </externalReferences>
  <definedNames>
    <definedName name="_xlnm._FilterDatabase" localSheetId="0" hidden="1">суммы!$A$9:$R$56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суммы!$A:$C,суммы!$5:$9</definedName>
    <definedName name="новый" localSheetId="0">'[2]1D_Gorin'!#REF!</definedName>
    <definedName name="новый">'[2]1D_Gorin'!#REF!</definedName>
    <definedName name="_xlnm.Print_Area" localSheetId="0">суммы!$A$1:$S$55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P55" i="1" l="1"/>
  <c r="N55" i="1"/>
  <c r="H55" i="1"/>
  <c r="O54" i="1"/>
  <c r="E54" i="1"/>
  <c r="O53" i="1"/>
  <c r="E53" i="1"/>
  <c r="O52" i="1"/>
  <c r="E52" i="1"/>
  <c r="O51" i="1"/>
  <c r="E51" i="1"/>
  <c r="O50" i="1"/>
  <c r="E50" i="1"/>
  <c r="O49" i="1"/>
  <c r="E49" i="1"/>
  <c r="O48" i="1"/>
  <c r="E48" i="1"/>
  <c r="O47" i="1"/>
  <c r="E47" i="1"/>
  <c r="O46" i="1"/>
  <c r="E46" i="1"/>
  <c r="O45" i="1"/>
  <c r="E45" i="1"/>
  <c r="O44" i="1"/>
  <c r="E44" i="1"/>
  <c r="O43" i="1"/>
  <c r="E43" i="1"/>
  <c r="O42" i="1"/>
  <c r="E42" i="1"/>
  <c r="O41" i="1"/>
  <c r="E41" i="1"/>
  <c r="O40" i="1"/>
  <c r="E40" i="1"/>
  <c r="O39" i="1"/>
  <c r="E39" i="1"/>
  <c r="O38" i="1"/>
  <c r="E38" i="1"/>
  <c r="O37" i="1"/>
  <c r="E37" i="1"/>
  <c r="O36" i="1"/>
  <c r="E36" i="1"/>
  <c r="O35" i="1"/>
  <c r="E35" i="1"/>
  <c r="O34" i="1"/>
  <c r="E34" i="1"/>
  <c r="O33" i="1"/>
  <c r="E33" i="1"/>
  <c r="O32" i="1"/>
  <c r="E32" i="1"/>
  <c r="O31" i="1"/>
  <c r="E31" i="1"/>
  <c r="O30" i="1"/>
  <c r="E30" i="1"/>
  <c r="O29" i="1"/>
  <c r="E29" i="1"/>
  <c r="O28" i="1"/>
  <c r="E28" i="1"/>
  <c r="O27" i="1"/>
  <c r="E27" i="1"/>
  <c r="O26" i="1"/>
  <c r="E26" i="1"/>
  <c r="O25" i="1"/>
  <c r="E25" i="1"/>
  <c r="O24" i="1"/>
  <c r="E24" i="1"/>
  <c r="O23" i="1"/>
  <c r="D23" i="1"/>
  <c r="O22" i="1"/>
  <c r="E22" i="1"/>
  <c r="O21" i="1"/>
  <c r="E21" i="1"/>
  <c r="O20" i="1"/>
  <c r="E20" i="1"/>
  <c r="O19" i="1"/>
  <c r="E19" i="1"/>
  <c r="O18" i="1"/>
  <c r="E18" i="1"/>
  <c r="O17" i="1"/>
  <c r="E17" i="1"/>
  <c r="O16" i="1"/>
  <c r="E16" i="1"/>
  <c r="O15" i="1"/>
  <c r="E15" i="1"/>
  <c r="O14" i="1"/>
  <c r="E14" i="1"/>
  <c r="O13" i="1"/>
  <c r="E13" i="1"/>
  <c r="O12" i="1"/>
  <c r="E12" i="1"/>
  <c r="O11" i="1"/>
  <c r="E11" i="1"/>
  <c r="G11" i="1" s="1"/>
  <c r="O10" i="1"/>
  <c r="K10" i="1"/>
  <c r="E10" i="1"/>
  <c r="G10" i="1" s="1"/>
  <c r="L10" i="1" l="1"/>
  <c r="L39" i="1"/>
  <c r="L42" i="1"/>
  <c r="L37" i="1"/>
  <c r="M37" i="1" s="1"/>
  <c r="L16" i="1"/>
  <c r="L14" i="1"/>
  <c r="L18" i="1"/>
  <c r="M18" i="1" s="1"/>
  <c r="O55" i="1"/>
  <c r="Q55" i="1" s="1"/>
  <c r="L38" i="1"/>
  <c r="M38" i="1" s="1"/>
  <c r="L28" i="1"/>
  <c r="L13" i="1"/>
  <c r="L30" i="1"/>
  <c r="L15" i="1"/>
  <c r="L21" i="1"/>
  <c r="L22" i="1"/>
  <c r="M22" i="1" s="1"/>
  <c r="L33" i="1"/>
  <c r="L50" i="1"/>
  <c r="L12" i="1"/>
  <c r="M12" i="1" s="1"/>
  <c r="L19" i="1"/>
  <c r="L27" i="1"/>
  <c r="L32" i="1"/>
  <c r="L46" i="1"/>
  <c r="L17" i="1"/>
  <c r="L26" i="1"/>
  <c r="L24" i="1"/>
  <c r="L25" i="1"/>
  <c r="L31" i="1"/>
  <c r="L36" i="1"/>
  <c r="L52" i="1"/>
  <c r="D55" i="1"/>
  <c r="E23" i="1"/>
  <c r="L44" i="1"/>
  <c r="L40" i="1"/>
  <c r="L29" i="1"/>
  <c r="L45" i="1"/>
  <c r="L48" i="1"/>
  <c r="L51" i="1"/>
  <c r="L34" i="1"/>
  <c r="L41" i="1"/>
  <c r="L47" i="1"/>
  <c r="L53" i="1"/>
  <c r="L11" i="1"/>
  <c r="L20" i="1"/>
  <c r="L35" i="1"/>
  <c r="L43" i="1"/>
  <c r="L49" i="1"/>
  <c r="L54" i="1"/>
  <c r="R41" i="1" l="1"/>
  <c r="S41" i="1" s="1"/>
  <c r="R33" i="1"/>
  <c r="S33" i="1" s="1"/>
  <c r="R27" i="1"/>
  <c r="S27" i="1" s="1"/>
  <c r="R15" i="1"/>
  <c r="S15" i="1" s="1"/>
  <c r="R23" i="1"/>
  <c r="S23" i="1" s="1"/>
  <c r="R20" i="1"/>
  <c r="S20" i="1" s="1"/>
  <c r="R32" i="1"/>
  <c r="S32" i="1" s="1"/>
  <c r="R34" i="1"/>
  <c r="S34" i="1" s="1"/>
  <c r="R22" i="1"/>
  <c r="S22" i="1" s="1"/>
  <c r="R19" i="1"/>
  <c r="S19" i="1" s="1"/>
  <c r="R29" i="1"/>
  <c r="S29" i="1" s="1"/>
  <c r="R17" i="1"/>
  <c r="S17" i="1" s="1"/>
  <c r="R30" i="1"/>
  <c r="S30" i="1" s="1"/>
  <c r="R28" i="1"/>
  <c r="S28" i="1" s="1"/>
  <c r="R16" i="1"/>
  <c r="S16" i="1" s="1"/>
  <c r="R31" i="1"/>
  <c r="S31" i="1" s="1"/>
  <c r="R35" i="1"/>
  <c r="S35" i="1" s="1"/>
  <c r="R38" i="1"/>
  <c r="S38" i="1" s="1"/>
  <c r="R37" i="1"/>
  <c r="S37" i="1" s="1"/>
  <c r="R36" i="1"/>
  <c r="S36" i="1" s="1"/>
  <c r="R24" i="1"/>
  <c r="S24" i="1" s="1"/>
  <c r="R21" i="1"/>
  <c r="S21" i="1" s="1"/>
  <c r="R12" i="1"/>
  <c r="S12" i="1" s="1"/>
  <c r="R26" i="1"/>
  <c r="S26" i="1" s="1"/>
  <c r="R25" i="1"/>
  <c r="S25" i="1" s="1"/>
  <c r="R13" i="1"/>
  <c r="S13" i="1" s="1"/>
  <c r="R18" i="1"/>
  <c r="S18" i="1" s="1"/>
  <c r="R14" i="1"/>
  <c r="S14" i="1" s="1"/>
  <c r="L23" i="1"/>
  <c r="R50" i="1" l="1"/>
  <c r="S50" i="1" s="1"/>
  <c r="R44" i="1"/>
  <c r="S44" i="1" s="1"/>
  <c r="R11" i="1"/>
  <c r="S11" i="1" s="1"/>
  <c r="R40" i="1"/>
  <c r="S40" i="1" s="1"/>
  <c r="R39" i="1"/>
  <c r="S39" i="1" s="1"/>
  <c r="R46" i="1"/>
  <c r="S46" i="1" s="1"/>
  <c r="R45" i="1"/>
  <c r="S45" i="1" s="1"/>
  <c r="R52" i="1"/>
  <c r="S52" i="1" s="1"/>
  <c r="R48" i="1"/>
  <c r="S48" i="1" s="1"/>
  <c r="R47" i="1"/>
  <c r="S47" i="1" s="1"/>
  <c r="R51" i="1"/>
  <c r="S51" i="1" s="1"/>
  <c r="R53" i="1"/>
  <c r="S53" i="1" s="1"/>
  <c r="R43" i="1"/>
  <c r="S43" i="1" s="1"/>
  <c r="R54" i="1"/>
  <c r="S54" i="1" s="1"/>
  <c r="R10" i="1"/>
  <c r="S10" i="1" s="1"/>
  <c r="R49" i="1"/>
  <c r="S49" i="1" s="1"/>
  <c r="R42" i="1"/>
  <c r="S42" i="1" s="1"/>
  <c r="R55" i="1" l="1"/>
  <c r="S55" i="1" l="1"/>
</calcChain>
</file>

<file path=xl/sharedStrings.xml><?xml version="1.0" encoding="utf-8"?>
<sst xmlns="http://schemas.openxmlformats.org/spreadsheetml/2006/main" count="76" uniqueCount="73">
  <si>
    <t>№ п.п.</t>
  </si>
  <si>
    <t xml:space="preserve">№ в едином реестре МО </t>
  </si>
  <si>
    <t>Наименование МО</t>
  </si>
  <si>
    <t>Достижение планового показателя по выполнению объемов за 9 месяцев 2022 года</t>
  </si>
  <si>
    <t>Стимулирующая часть финансового обеспечения, руб.</t>
  </si>
  <si>
    <t>посещений с профилактической и иными целями</t>
  </si>
  <si>
    <t>обращений по поводу заболеваний</t>
  </si>
  <si>
    <t>Расчет среднего выполнения (посещений с профилактической и иными целями и обращений по поводу заболевания)</t>
  </si>
  <si>
    <t xml:space="preserve"> Размер стимулирующей части АПП по плану на год                       </t>
  </si>
  <si>
    <t xml:space="preserve">Объем стимулирующей части АПП (30% от размера стимулирующей части АПП по плану на 2022 год)                         </t>
  </si>
  <si>
    <t>численность прикрепленного населения в j-м периоде к медицинским организациям II группы</t>
  </si>
  <si>
    <t xml:space="preserve">
Распределение 70% стимулирующей части АПП (ОС рд*0,7) , руб.</t>
  </si>
  <si>
    <t>Итого стимулирующая часть с учетом применения коэффициента</t>
  </si>
  <si>
    <t>план год</t>
  </si>
  <si>
    <t>план</t>
  </si>
  <si>
    <t xml:space="preserve">факт </t>
  </si>
  <si>
    <t xml:space="preserve">план </t>
  </si>
  <si>
    <t>ОС рд</t>
  </si>
  <si>
    <t>Числ</t>
  </si>
  <si>
    <r>
      <t xml:space="preserve">ОС рд (нас ) = 0,7*ОС рд/
</t>
    </r>
    <r>
      <rPr>
        <b/>
        <sz val="10"/>
        <color theme="1"/>
        <rFont val="Calibri"/>
        <family val="2"/>
        <charset val="204"/>
      </rPr>
      <t>∑</t>
    </r>
    <r>
      <rPr>
        <b/>
        <sz val="8.5"/>
        <color theme="1"/>
        <rFont val="Times New Roman"/>
        <family val="1"/>
        <charset val="204"/>
      </rPr>
      <t xml:space="preserve"> Числ 
  сумма на 1 прикрепленное лицо
 </t>
    </r>
  </si>
  <si>
    <t>ОС рд i
 = ОС рд(нас)*Числ i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</si>
  <si>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</si>
  <si>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</si>
  <si>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</si>
  <si>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</si>
  <si>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</si>
  <si>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</si>
  <si>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</si>
  <si>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</si>
  <si>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</si>
  <si>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</si>
  <si>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</si>
  <si>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</si>
  <si>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больница" им.профессора А.M. Войно-Ясенецкого</t>
  </si>
  <si>
    <t>КГБУЗ "Детская городская клиническая больница им. В.М. Истомина"</t>
  </si>
  <si>
    <t>КГБУЗ "Детская городская клиническая больница №9"</t>
  </si>
  <si>
    <t>ФКУЗ "МСЧ МВД РФ по Хабаровскому краю"</t>
  </si>
  <si>
    <t xml:space="preserve">Хабаровская больница ФГБУЗ "ДВОМЦ ФМБА РОССИИ" </t>
  </si>
  <si>
    <t>ФГБОУ ВО "ДВГМУ" МЗ РФ</t>
  </si>
  <si>
    <t>ЧУЗ "Клиническая больница "РЖД-Медицина" города Хабаровск"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</si>
  <si>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</si>
  <si>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</si>
  <si>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</si>
  <si>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</si>
  <si>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</si>
  <si>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</si>
  <si>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 xml:space="preserve"> КГБУЗ "Городская больница" имени М.И. Шевчук </t>
  </si>
  <si>
    <t>КГБУЗ "Городская больница №3"</t>
  </si>
  <si>
    <t>КГБУЗ "Городская больница" имени А.В Шульмана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</si>
  <si>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</si>
  <si>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</si>
  <si>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</si>
  <si>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ЧУЗ "Клиническая больница "РЖД-Медицина" города Комсомольск-на -Амуре</t>
  </si>
  <si>
    <t>ФГБУЗ "МСЧ №99 ФМБА России"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</si>
  <si>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</si>
  <si>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</si>
  <si>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</si>
  <si>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ФГБУЗ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</si>
  <si>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</si>
  <si>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</si>
  <si>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</si>
  <si>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</si>
  <si>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</si>
  <si>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</si>
  <si>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</si>
  <si>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</si>
  <si>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</si>
  <si>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Средний % </t>
  </si>
  <si>
    <t xml:space="preserve">Значение показателя по итогам отчетного периода,% </t>
  </si>
  <si>
    <t xml:space="preserve">Приложение № 3
</t>
  </si>
  <si>
    <t>Сумма стимулирующих выплат, направляемых в медицинские организации  на финансовое обеспечение амбулаторно-поликлинической помощи по
 подушевому нормативу финансирования  по итогам оценки достижения значений показателей результативности деятельности за 9 месяцев 2022 года</t>
  </si>
  <si>
    <t>Коэффициент  к размеру стимулиру-ющей выплаты</t>
  </si>
  <si>
    <t>к Решению Комиссии   по разработке ТП ОМС от25.10.2022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</si>
</sst>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#,##0.00_ ;\-#,##0.00\ "/>
    <numFmt numFmtId="168" formatCode="#,##0_ ;\-#,##0\ "/>
    <numFmt numFmtId="169" formatCode="_-* #,##0.0000\ _₽_-;\-* #,##0.0000\ _₽_-;_-* &quot;-&quot;??\ _₽_-;_-@_-"/>
    <numFmt numFmtId="170" formatCode="#,##0.000_ ;\-#,##0.000\ "/>
    <numFmt numFmtId="171" formatCode="0.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b/>
      <sz val="8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1" fillId="0" borderId="0"/>
    <xf numFmtId="0" fontId="20" fillId="0" borderId="0"/>
    <xf numFmtId="0" fontId="20" fillId="0" borderId="0"/>
    <xf numFmtId="0" fontId="22" fillId="0" borderId="0"/>
    <xf numFmtId="0" fontId="6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9" fontId="23" fillId="0" borderId="0" quotePrefix="1" applyFont="0" applyFill="0" applyBorder="0" applyAlignment="0">
      <protection locked="0"/>
    </xf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5" fillId="0" borderId="0"/>
  </cellStyleXfs>
  <cellXfs count="121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1" fillId="0" borderId="0" xfId="0" applyFont="1" applyFill="1"/>
    <xf numFmtId="0" fontId="4" fillId="0" borderId="0" xfId="0" applyFont="1" applyFill="1"/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wrapText="1"/>
    </xf>
    <xf numFmtId="0" fontId="3" fillId="0" borderId="0" xfId="2" applyFont="1" applyFill="1" applyAlignment="1"/>
    <xf numFmtId="0" fontId="6" fillId="0" borderId="0" xfId="2" applyFont="1" applyFill="1" applyAlignment="1">
      <alignment wrapText="1"/>
    </xf>
    <xf numFmtId="0" fontId="7" fillId="0" borderId="0" xfId="2" applyFont="1" applyFill="1" applyAlignment="1">
      <alignment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14" fillId="0" borderId="15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16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4" fillId="0" borderId="18" xfId="2" applyFont="1" applyFill="1" applyBorder="1" applyAlignment="1">
      <alignment horizontal="center" vertical="center" wrapText="1"/>
    </xf>
    <xf numFmtId="0" fontId="6" fillId="0" borderId="0" xfId="2" applyFont="1" applyFill="1" applyAlignment="1"/>
    <xf numFmtId="0" fontId="3" fillId="0" borderId="19" xfId="2" applyFont="1" applyFill="1" applyBorder="1" applyAlignment="1">
      <alignment horizontal="center" vertical="center" wrapText="1"/>
    </xf>
    <xf numFmtId="1" fontId="3" fillId="0" borderId="20" xfId="2" applyNumberFormat="1" applyFont="1" applyFill="1" applyBorder="1" applyAlignment="1">
      <alignment horizontal="center" vertical="center" wrapText="1"/>
    </xf>
    <xf numFmtId="165" fontId="3" fillId="0" borderId="21" xfId="1" applyNumberFormat="1" applyFont="1" applyFill="1" applyBorder="1" applyAlignment="1">
      <alignment horizontal="center" wrapText="1"/>
    </xf>
    <xf numFmtId="1" fontId="3" fillId="0" borderId="21" xfId="2" applyNumberFormat="1" applyFont="1" applyFill="1" applyBorder="1" applyAlignment="1">
      <alignment horizontal="center" wrapText="1"/>
    </xf>
    <xf numFmtId="166" fontId="3" fillId="0" borderId="21" xfId="1" applyNumberFormat="1" applyFont="1" applyFill="1" applyBorder="1" applyAlignment="1">
      <alignment wrapText="1"/>
    </xf>
    <xf numFmtId="3" fontId="3" fillId="0" borderId="21" xfId="2" applyNumberFormat="1" applyFont="1" applyFill="1" applyBorder="1" applyAlignment="1">
      <alignment horizontal="center" wrapText="1"/>
    </xf>
    <xf numFmtId="167" fontId="3" fillId="0" borderId="22" xfId="1" applyNumberFormat="1" applyFont="1" applyFill="1" applyBorder="1" applyAlignment="1">
      <alignment horizontal="right" wrapText="1"/>
    </xf>
    <xf numFmtId="0" fontId="3" fillId="0" borderId="27" xfId="2" applyFont="1" applyFill="1" applyBorder="1" applyAlignment="1">
      <alignment horizontal="center" vertical="center" wrapText="1"/>
    </xf>
    <xf numFmtId="1" fontId="3" fillId="0" borderId="28" xfId="2" applyNumberFormat="1" applyFont="1" applyFill="1" applyBorder="1" applyAlignment="1">
      <alignment horizontal="center" vertical="center" wrapText="1"/>
    </xf>
    <xf numFmtId="165" fontId="3" fillId="0" borderId="25" xfId="1" applyNumberFormat="1" applyFont="1" applyFill="1" applyBorder="1" applyAlignment="1">
      <alignment horizontal="center" wrapText="1"/>
    </xf>
    <xf numFmtId="1" fontId="3" fillId="0" borderId="25" xfId="2" applyNumberFormat="1" applyFont="1" applyFill="1" applyBorder="1" applyAlignment="1">
      <alignment horizontal="center" wrapText="1"/>
    </xf>
    <xf numFmtId="3" fontId="3" fillId="0" borderId="25" xfId="2" applyNumberFormat="1" applyFont="1" applyFill="1" applyBorder="1" applyAlignment="1">
      <alignment horizontal="center" wrapText="1"/>
    </xf>
    <xf numFmtId="168" fontId="3" fillId="0" borderId="22" xfId="1" applyNumberFormat="1" applyFont="1" applyFill="1" applyBorder="1" applyAlignment="1">
      <alignment horizontal="right" wrapText="1"/>
    </xf>
    <xf numFmtId="164" fontId="3" fillId="0" borderId="21" xfId="1" applyFont="1" applyFill="1" applyBorder="1" applyAlignment="1">
      <alignment horizontal="right" wrapText="1"/>
    </xf>
    <xf numFmtId="164" fontId="3" fillId="0" borderId="25" xfId="1" applyFont="1" applyFill="1" applyBorder="1" applyAlignment="1">
      <alignment horizontal="right" wrapText="1"/>
    </xf>
    <xf numFmtId="0" fontId="3" fillId="2" borderId="27" xfId="2" applyFont="1" applyFill="1" applyBorder="1" applyAlignment="1">
      <alignment horizontal="center" vertical="center" wrapText="1"/>
    </xf>
    <xf numFmtId="1" fontId="3" fillId="2" borderId="28" xfId="2" applyNumberFormat="1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vertical="center" wrapText="1"/>
    </xf>
    <xf numFmtId="1" fontId="3" fillId="0" borderId="30" xfId="2" applyNumberFormat="1" applyFont="1" applyFill="1" applyBorder="1" applyAlignment="1">
      <alignment horizontal="center" vertical="center" wrapText="1"/>
    </xf>
    <xf numFmtId="165" fontId="3" fillId="0" borderId="31" xfId="1" applyNumberFormat="1" applyFont="1" applyFill="1" applyBorder="1" applyAlignment="1">
      <alignment horizontal="center" wrapText="1"/>
    </xf>
    <xf numFmtId="3" fontId="3" fillId="0" borderId="31" xfId="2" applyNumberFormat="1" applyFont="1" applyFill="1" applyBorder="1" applyAlignment="1">
      <alignment horizontal="center" wrapText="1"/>
    </xf>
    <xf numFmtId="165" fontId="3" fillId="0" borderId="32" xfId="1" applyNumberFormat="1" applyFont="1" applyFill="1" applyBorder="1" applyAlignment="1">
      <alignment horizontal="center" wrapText="1"/>
    </xf>
    <xf numFmtId="0" fontId="7" fillId="0" borderId="15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wrapText="1"/>
    </xf>
    <xf numFmtId="165" fontId="7" fillId="0" borderId="17" xfId="1" applyNumberFormat="1" applyFont="1" applyFill="1" applyBorder="1" applyAlignment="1">
      <alignment horizontal="center" wrapText="1"/>
    </xf>
    <xf numFmtId="166" fontId="3" fillId="0" borderId="17" xfId="1" applyNumberFormat="1" applyFont="1" applyFill="1" applyBorder="1" applyAlignment="1">
      <alignment wrapText="1"/>
    </xf>
    <xf numFmtId="3" fontId="7" fillId="0" borderId="17" xfId="2" applyNumberFormat="1" applyFont="1" applyFill="1" applyBorder="1" applyAlignment="1">
      <alignment horizontal="center" wrapText="1"/>
    </xf>
    <xf numFmtId="0" fontId="7" fillId="0" borderId="9" xfId="2" applyFont="1" applyFill="1" applyBorder="1" applyAlignment="1">
      <alignment horizontal="center" wrapText="1"/>
    </xf>
    <xf numFmtId="164" fontId="7" fillId="0" borderId="12" xfId="1" applyFont="1" applyFill="1" applyBorder="1" applyAlignment="1">
      <alignment horizontal="center" wrapText="1"/>
    </xf>
    <xf numFmtId="164" fontId="7" fillId="0" borderId="15" xfId="1" applyFont="1" applyFill="1" applyBorder="1" applyAlignment="1">
      <alignment horizontal="center" wrapText="1"/>
    </xf>
    <xf numFmtId="165" fontId="7" fillId="0" borderId="15" xfId="1" applyNumberFormat="1" applyFont="1" applyFill="1" applyBorder="1" applyAlignment="1">
      <alignment horizontal="center" wrapText="1"/>
    </xf>
    <xf numFmtId="164" fontId="7" fillId="0" borderId="17" xfId="1" applyNumberFormat="1" applyFont="1" applyFill="1" applyBorder="1" applyAlignment="1">
      <alignment horizontal="center" wrapText="1"/>
    </xf>
    <xf numFmtId="164" fontId="7" fillId="0" borderId="18" xfId="1" applyFont="1" applyFill="1" applyBorder="1" applyAlignment="1">
      <alignment wrapText="1"/>
    </xf>
    <xf numFmtId="0" fontId="7" fillId="0" borderId="0" xfId="2" applyFont="1" applyFill="1" applyAlignment="1"/>
    <xf numFmtId="43" fontId="0" fillId="0" borderId="0" xfId="0" applyNumberFormat="1" applyFill="1"/>
    <xf numFmtId="169" fontId="0" fillId="0" borderId="0" xfId="0" applyNumberFormat="1" applyFill="1"/>
    <xf numFmtId="170" fontId="0" fillId="0" borderId="0" xfId="0" applyNumberFormat="1" applyFill="1"/>
    <xf numFmtId="2" fontId="0" fillId="0" borderId="0" xfId="0" applyNumberFormat="1" applyFill="1"/>
    <xf numFmtId="1" fontId="16" fillId="0" borderId="0" xfId="0" applyNumberFormat="1" applyFont="1" applyFill="1" applyAlignment="1">
      <alignment horizontal="center"/>
    </xf>
    <xf numFmtId="3" fontId="0" fillId="0" borderId="0" xfId="0" applyNumberFormat="1" applyFill="1"/>
    <xf numFmtId="164" fontId="15" fillId="0" borderId="0" xfId="1" applyFont="1" applyFill="1"/>
    <xf numFmtId="0" fontId="26" fillId="0" borderId="0" xfId="106" applyFont="1" applyFill="1"/>
    <xf numFmtId="0" fontId="26" fillId="0" borderId="0" xfId="106" applyFont="1" applyFill="1" applyBorder="1" applyAlignment="1">
      <alignment wrapText="1"/>
    </xf>
    <xf numFmtId="2" fontId="3" fillId="0" borderId="22" xfId="2" applyNumberFormat="1" applyFont="1" applyFill="1" applyBorder="1" applyAlignment="1">
      <alignment horizontal="center" wrapText="1"/>
    </xf>
    <xf numFmtId="164" fontId="3" fillId="0" borderId="23" xfId="1" applyFont="1" applyFill="1" applyBorder="1" applyAlignment="1">
      <alignment horizontal="center" wrapText="1"/>
    </xf>
    <xf numFmtId="164" fontId="3" fillId="0" borderId="24" xfId="1" applyFont="1" applyFill="1" applyBorder="1" applyAlignment="1">
      <alignment horizontal="center" wrapText="1"/>
    </xf>
    <xf numFmtId="165" fontId="3" fillId="0" borderId="20" xfId="1" applyNumberFormat="1" applyFont="1" applyFill="1" applyBorder="1" applyAlignment="1">
      <alignment horizontal="center" wrapText="1"/>
    </xf>
    <xf numFmtId="2" fontId="3" fillId="0" borderId="28" xfId="2" applyNumberFormat="1" applyFont="1" applyFill="1" applyBorder="1" applyAlignment="1">
      <alignment horizontal="center" wrapText="1"/>
    </xf>
    <xf numFmtId="164" fontId="3" fillId="0" borderId="27" xfId="1" applyFont="1" applyFill="1" applyBorder="1" applyAlignment="1">
      <alignment horizontal="center" wrapText="1"/>
    </xf>
    <xf numFmtId="164" fontId="3" fillId="0" borderId="19" xfId="1" applyFont="1" applyFill="1" applyBorder="1" applyAlignment="1">
      <alignment horizontal="center" wrapText="1"/>
    </xf>
    <xf numFmtId="2" fontId="3" fillId="0" borderId="2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Border="1" applyAlignment="1">
      <alignment horizontal="center" wrapText="1"/>
    </xf>
    <xf numFmtId="164" fontId="3" fillId="0" borderId="13" xfId="1" applyFont="1" applyFill="1" applyBorder="1" applyAlignment="1">
      <alignment horizontal="center" wrapText="1"/>
    </xf>
    <xf numFmtId="0" fontId="10" fillId="0" borderId="9" xfId="2" applyFont="1" applyFill="1" applyBorder="1" applyAlignment="1">
      <alignment horizontal="center" vertical="center" wrapText="1"/>
    </xf>
    <xf numFmtId="165" fontId="3" fillId="0" borderId="33" xfId="1" applyNumberFormat="1" applyFont="1" applyFill="1" applyBorder="1" applyAlignment="1">
      <alignment horizontal="center" wrapText="1"/>
    </xf>
    <xf numFmtId="165" fontId="3" fillId="0" borderId="34" xfId="1" applyNumberFormat="1" applyFont="1" applyFill="1" applyBorder="1" applyAlignment="1">
      <alignment horizontal="center" wrapText="1"/>
    </xf>
    <xf numFmtId="165" fontId="3" fillId="0" borderId="35" xfId="1" applyNumberFormat="1" applyFont="1" applyFill="1" applyBorder="1" applyAlignment="1">
      <alignment horizont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19" xfId="2" applyFont="1" applyFill="1" applyBorder="1" applyAlignment="1">
      <alignment wrapText="1"/>
    </xf>
    <xf numFmtId="0" fontId="6" fillId="0" borderId="27" xfId="2" applyFont="1" applyFill="1" applyBorder="1" applyAlignment="1">
      <alignment wrapText="1"/>
    </xf>
    <xf numFmtId="0" fontId="6" fillId="0" borderId="36" xfId="2" applyFont="1" applyFill="1" applyBorder="1" applyAlignment="1">
      <alignment wrapText="1"/>
    </xf>
    <xf numFmtId="171" fontId="3" fillId="0" borderId="21" xfId="2" applyNumberFormat="1" applyFont="1" applyFill="1" applyBorder="1" applyAlignment="1">
      <alignment horizontal="center" wrapText="1"/>
    </xf>
    <xf numFmtId="39" fontId="3" fillId="0" borderId="26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26" fillId="0" borderId="0" xfId="106" applyFont="1" applyFill="1" applyBorder="1" applyAlignment="1">
      <alignment horizontal="right" vertical="top" wrapText="1"/>
    </xf>
    <xf numFmtId="0" fontId="26" fillId="0" borderId="0" xfId="106" applyFont="1" applyFill="1" applyBorder="1" applyAlignment="1">
      <alignment horizontal="right" wrapText="1"/>
    </xf>
    <xf numFmtId="0" fontId="7" fillId="0" borderId="0" xfId="2" applyFont="1" applyFill="1" applyAlignment="1">
      <alignment horizontal="center" wrapText="1"/>
    </xf>
  </cellXfs>
  <cellStyles count="107">
    <cellStyle name="Excel Built-in Normal" xfId="3"/>
    <cellStyle name="Normal_Sheet1" xfId="4"/>
    <cellStyle name="Обычный" xfId="0" builtinId="0"/>
    <cellStyle name="Обычный 2" xfId="5"/>
    <cellStyle name="Обычный 2 2" xfId="6"/>
    <cellStyle name="Обычный 2 3" xfId="7"/>
    <cellStyle name="Обычный 2 3 2" xfId="8"/>
    <cellStyle name="Обычный 2 4" xfId="9"/>
    <cellStyle name="Обычный 2 5" xfId="10"/>
    <cellStyle name="Обычный 3" xfId="11"/>
    <cellStyle name="Обычный 3 10" xfId="12"/>
    <cellStyle name="Обычный 3 11" xfId="13"/>
    <cellStyle name="Обычный 3 12" xfId="14"/>
    <cellStyle name="Обычный 3 13" xfId="15"/>
    <cellStyle name="Обычный 3 2" xfId="16"/>
    <cellStyle name="Обычный 3 2 2" xfId="17"/>
    <cellStyle name="Обычный 3 2 2 2" xfId="18"/>
    <cellStyle name="Обычный 3 2 3" xfId="19"/>
    <cellStyle name="Обычный 3 2 3 2" xfId="20"/>
    <cellStyle name="Обычный 3 3" xfId="2"/>
    <cellStyle name="Обычный 3 3 2" xfId="21"/>
    <cellStyle name="Обычный 3 3 2 2" xfId="22"/>
    <cellStyle name="Обычный 3 4" xfId="23"/>
    <cellStyle name="Обычный 3 4 2" xfId="24"/>
    <cellStyle name="Обычный 3 4 2 2" xfId="25"/>
    <cellStyle name="Обычный 3 5" xfId="26"/>
    <cellStyle name="Обычный 3 5 2" xfId="27"/>
    <cellStyle name="Обычный 3 6" xfId="28"/>
    <cellStyle name="Обычный 3 6 2" xfId="29"/>
    <cellStyle name="Обычный 3 6 3" xfId="30"/>
    <cellStyle name="Обычный 3 6 3 2" xfId="31"/>
    <cellStyle name="Обычный 3 6 3 3" xfId="32"/>
    <cellStyle name="Обычный 3 6 3 4" xfId="33"/>
    <cellStyle name="Обычный 3 7" xfId="34"/>
    <cellStyle name="Обычный 3 8" xfId="35"/>
    <cellStyle name="Обычный 3 9" xfId="36"/>
    <cellStyle name="Обычный 4" xfId="37"/>
    <cellStyle name="Обычный 4 2" xfId="38"/>
    <cellStyle name="Обычный 5" xfId="39"/>
    <cellStyle name="Обычный 5 2" xfId="40"/>
    <cellStyle name="Обычный 6" xfId="41"/>
    <cellStyle name="Обычный 7" xfId="42"/>
    <cellStyle name="Обычный 8" xfId="43"/>
    <cellStyle name="Обычный Лена" xfId="44"/>
    <cellStyle name="Обычный_Таблицы Мун.заказ Стационар" xfId="106"/>
    <cellStyle name="Процентный 2" xfId="45"/>
    <cellStyle name="Процентный 3" xfId="46"/>
    <cellStyle name="Финансовый" xfId="1" builtinId="3"/>
    <cellStyle name="Финансовый 10" xfId="47"/>
    <cellStyle name="Финансовый 11" xfId="48"/>
    <cellStyle name="Финансовый 12" xfId="49"/>
    <cellStyle name="Финансовый 13" xfId="50"/>
    <cellStyle name="Финансовый 14" xfId="51"/>
    <cellStyle name="Финансовый 15" xfId="52"/>
    <cellStyle name="Финансовый 16" xfId="53"/>
    <cellStyle name="Финансовый 17" xfId="54"/>
    <cellStyle name="Финансовый 18" xfId="55"/>
    <cellStyle name="Финансовый 19" xfId="56"/>
    <cellStyle name="Финансовый 2" xfId="57"/>
    <cellStyle name="Финансовый 2 2" xfId="58"/>
    <cellStyle name="Финансовый 2 2 2" xfId="59"/>
    <cellStyle name="Финансовый 2 3" xfId="60"/>
    <cellStyle name="Финансовый 20" xfId="61"/>
    <cellStyle name="Финансовый 21" xfId="62"/>
    <cellStyle name="Финансовый 22" xfId="63"/>
    <cellStyle name="Финансовый 23" xfId="64"/>
    <cellStyle name="Финансовый 24" xfId="65"/>
    <cellStyle name="Финансовый 25" xfId="66"/>
    <cellStyle name="Финансовый 26" xfId="67"/>
    <cellStyle name="Финансовый 27" xfId="68"/>
    <cellStyle name="Финансовый 28" xfId="69"/>
    <cellStyle name="Финансовый 29" xfId="70"/>
    <cellStyle name="Финансовый 3" xfId="71"/>
    <cellStyle name="Финансовый 3 10" xfId="72"/>
    <cellStyle name="Финансовый 3 11" xfId="73"/>
    <cellStyle name="Финансовый 3 12" xfId="74"/>
    <cellStyle name="Финансовый 3 2" xfId="75"/>
    <cellStyle name="Финансовый 3 3" xfId="76"/>
    <cellStyle name="Финансовый 3 3 2" xfId="77"/>
    <cellStyle name="Финансовый 3 4" xfId="78"/>
    <cellStyle name="Финансовый 3 4 2" xfId="79"/>
    <cellStyle name="Финансовый 3 4 3" xfId="80"/>
    <cellStyle name="Финансовый 3 4 3 2" xfId="81"/>
    <cellStyle name="Финансовый 3 4 3 3" xfId="82"/>
    <cellStyle name="Финансовый 3 4 3 4" xfId="83"/>
    <cellStyle name="Финансовый 3 5" xfId="84"/>
    <cellStyle name="Финансовый 3 6" xfId="85"/>
    <cellStyle name="Финансовый 3 7" xfId="86"/>
    <cellStyle name="Финансовый 3 8" xfId="87"/>
    <cellStyle name="Финансовый 3 9" xfId="88"/>
    <cellStyle name="Финансовый 30" xfId="89"/>
    <cellStyle name="Финансовый 31" xfId="90"/>
    <cellStyle name="Финансовый 32" xfId="91"/>
    <cellStyle name="Финансовый 33" xfId="92"/>
    <cellStyle name="Финансовый 34" xfId="93"/>
    <cellStyle name="Финансовый 35" xfId="94"/>
    <cellStyle name="Финансовый 35 2" xfId="95"/>
    <cellStyle name="Финансовый 35 2 2" xfId="96"/>
    <cellStyle name="Финансовый 36" xfId="97"/>
    <cellStyle name="Финансовый 37" xfId="98"/>
    <cellStyle name="Финансовый 38" xfId="99"/>
    <cellStyle name="Финансовый 4" xfId="100"/>
    <cellStyle name="Финансовый 5" xfId="101"/>
    <cellStyle name="Финансовый 6" xfId="102"/>
    <cellStyle name="Финансовый 7" xfId="103"/>
    <cellStyle name="Финансовый 8" xfId="104"/>
    <cellStyle name="Финансовый 9" xfId="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B58"/>
  <sheetViews>
    <sheetView tabSelected="1" showWhiteSpace="0" zoomScale="85" zoomScaleNormal="85" zoomScaleSheetLayoutView="80" workbookViewId="0">
      <pane xSplit="3" ySplit="9" topLeftCell="D10" activePane="bottomRight" state="frozen"/>
      <selection activeCell="A6" sqref="A6"/>
      <selection pane="topRight" activeCell="D6" sqref="D6"/>
      <selection pane="bottomLeft" activeCell="A14" sqref="A14"/>
      <selection pane="bottomRight" activeCell="E3" sqref="E3:S3"/>
    </sheetView>
  </sheetViews>
  <sheetFormatPr defaultColWidth="10.109375" defaultRowHeight="15.6" x14ac:dyDescent="0.3"/>
  <cols>
    <col min="1" max="1" width="4.33203125" style="3" customWidth="1"/>
    <col min="2" max="2" width="10.109375" style="3" hidden="1" customWidth="1"/>
    <col min="3" max="3" width="36.77734375" style="4" customWidth="1"/>
    <col min="4" max="4" width="13.33203125" style="1" hidden="1" customWidth="1"/>
    <col min="5" max="5" width="10.77734375" style="1" customWidth="1"/>
    <col min="6" max="6" width="10.33203125" style="1" customWidth="1"/>
    <col min="7" max="7" width="12.5546875" style="1" customWidth="1"/>
    <col min="8" max="8" width="5.88671875" style="1" hidden="1" customWidth="1"/>
    <col min="9" max="9" width="11" style="1" customWidth="1"/>
    <col min="10" max="10" width="10.44140625" style="1" customWidth="1"/>
    <col min="11" max="11" width="11.6640625" style="2" customWidth="1"/>
    <col min="12" max="12" width="11.109375" style="1" customWidth="1"/>
    <col min="13" max="13" width="10.6640625" style="1" customWidth="1"/>
    <col min="14" max="14" width="18.33203125" style="1" customWidth="1"/>
    <col min="15" max="15" width="17.44140625" style="1" customWidth="1"/>
    <col min="16" max="16" width="15" style="1" customWidth="1"/>
    <col min="17" max="17" width="13.109375" style="1" customWidth="1"/>
    <col min="18" max="18" width="16.5546875" style="1" customWidth="1"/>
    <col min="19" max="19" width="17.109375" style="1" customWidth="1"/>
    <col min="20" max="20" width="10.109375" style="1"/>
    <col min="21" max="21" width="22" style="1" customWidth="1"/>
    <col min="22" max="16384" width="10.109375" style="1"/>
  </cols>
  <sheetData>
    <row r="1" spans="1:392" s="72" customFormat="1" ht="16.05" customHeight="1" x14ac:dyDescent="0.25">
      <c r="E1" s="73"/>
      <c r="F1" s="73"/>
      <c r="G1" s="118"/>
      <c r="H1" s="118"/>
      <c r="I1" s="118"/>
      <c r="N1" s="73"/>
      <c r="O1" s="73"/>
      <c r="P1" s="118" t="s">
        <v>69</v>
      </c>
      <c r="Q1" s="118"/>
      <c r="R1" s="118"/>
    </row>
    <row r="2" spans="1:392" s="72" customFormat="1" ht="15.6" customHeight="1" x14ac:dyDescent="0.25">
      <c r="E2" s="119"/>
      <c r="F2" s="119"/>
      <c r="G2" s="119"/>
      <c r="H2" s="119"/>
      <c r="I2" s="119"/>
      <c r="N2" s="119" t="s">
        <v>72</v>
      </c>
      <c r="O2" s="119"/>
      <c r="P2" s="119"/>
      <c r="Q2" s="119"/>
      <c r="R2" s="119"/>
    </row>
    <row r="3" spans="1:392" ht="39" customHeight="1" x14ac:dyDescent="0.3">
      <c r="A3" s="5"/>
      <c r="B3" s="5"/>
      <c r="C3" s="5"/>
      <c r="D3" s="5"/>
      <c r="E3" s="120" t="s">
        <v>70</v>
      </c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</row>
    <row r="4" spans="1:392" ht="14.25" customHeight="1" thickBot="1" x14ac:dyDescent="0.35">
      <c r="A4" s="6"/>
      <c r="B4" s="6"/>
      <c r="C4" s="8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</row>
    <row r="5" spans="1:392" s="11" customFormat="1" ht="15.75" customHeight="1" x14ac:dyDescent="0.3">
      <c r="A5" s="94" t="s">
        <v>0</v>
      </c>
      <c r="B5" s="97" t="s">
        <v>1</v>
      </c>
      <c r="C5" s="100" t="s">
        <v>2</v>
      </c>
      <c r="D5" s="103" t="s">
        <v>3</v>
      </c>
      <c r="E5" s="103"/>
      <c r="F5" s="103"/>
      <c r="G5" s="103"/>
      <c r="H5" s="103"/>
      <c r="I5" s="103"/>
      <c r="J5" s="103"/>
      <c r="K5" s="103"/>
      <c r="L5" s="103"/>
      <c r="M5" s="104"/>
      <c r="N5" s="107" t="s">
        <v>4</v>
      </c>
      <c r="O5" s="103"/>
      <c r="P5" s="103"/>
      <c r="Q5" s="103"/>
      <c r="R5" s="103"/>
      <c r="S5" s="104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</row>
    <row r="6" spans="1:392" s="11" customFormat="1" ht="25.2" customHeight="1" thickBot="1" x14ac:dyDescent="0.35">
      <c r="A6" s="95"/>
      <c r="B6" s="98"/>
      <c r="C6" s="101"/>
      <c r="D6" s="105"/>
      <c r="E6" s="105"/>
      <c r="F6" s="105"/>
      <c r="G6" s="105"/>
      <c r="H6" s="105"/>
      <c r="I6" s="105"/>
      <c r="J6" s="105"/>
      <c r="K6" s="105"/>
      <c r="L6" s="105"/>
      <c r="M6" s="106"/>
      <c r="N6" s="108"/>
      <c r="O6" s="105"/>
      <c r="P6" s="105"/>
      <c r="Q6" s="105"/>
      <c r="R6" s="105"/>
      <c r="S6" s="106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</row>
    <row r="7" spans="1:392" s="15" customFormat="1" ht="109.8" customHeight="1" thickBot="1" x14ac:dyDescent="0.35">
      <c r="A7" s="95"/>
      <c r="B7" s="98"/>
      <c r="C7" s="101"/>
      <c r="D7" s="109" t="s">
        <v>5</v>
      </c>
      <c r="E7" s="110"/>
      <c r="F7" s="110"/>
      <c r="G7" s="111"/>
      <c r="H7" s="109" t="s">
        <v>6</v>
      </c>
      <c r="I7" s="110"/>
      <c r="J7" s="110"/>
      <c r="K7" s="111"/>
      <c r="L7" s="109" t="s">
        <v>7</v>
      </c>
      <c r="M7" s="111"/>
      <c r="N7" s="114" t="s">
        <v>8</v>
      </c>
      <c r="O7" s="12" t="s">
        <v>9</v>
      </c>
      <c r="P7" s="13" t="s">
        <v>10</v>
      </c>
      <c r="Q7" s="116" t="s">
        <v>11</v>
      </c>
      <c r="R7" s="117"/>
      <c r="S7" s="112" t="s">
        <v>12</v>
      </c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</row>
    <row r="8" spans="1:392" s="15" customFormat="1" ht="82.8" customHeight="1" thickBot="1" x14ac:dyDescent="0.35">
      <c r="A8" s="96"/>
      <c r="B8" s="99"/>
      <c r="C8" s="102"/>
      <c r="D8" s="84" t="s">
        <v>13</v>
      </c>
      <c r="E8" s="16" t="s">
        <v>14</v>
      </c>
      <c r="F8" s="16" t="s">
        <v>15</v>
      </c>
      <c r="G8" s="16" t="s">
        <v>68</v>
      </c>
      <c r="H8" s="18" t="s">
        <v>13</v>
      </c>
      <c r="I8" s="17" t="s">
        <v>16</v>
      </c>
      <c r="J8" s="17" t="s">
        <v>15</v>
      </c>
      <c r="K8" s="16" t="s">
        <v>68</v>
      </c>
      <c r="L8" s="19" t="s">
        <v>67</v>
      </c>
      <c r="M8" s="19" t="s">
        <v>71</v>
      </c>
      <c r="N8" s="115"/>
      <c r="O8" s="20" t="s">
        <v>17</v>
      </c>
      <c r="P8" s="21" t="s">
        <v>18</v>
      </c>
      <c r="Q8" s="13" t="s">
        <v>19</v>
      </c>
      <c r="R8" s="13" t="s">
        <v>20</v>
      </c>
      <c r="S8" s="113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</row>
    <row r="9" spans="1:392" s="8" customFormat="1" ht="18.75" customHeight="1" thickBot="1" x14ac:dyDescent="0.35">
      <c r="A9" s="22">
        <v>1</v>
      </c>
      <c r="B9" s="22"/>
      <c r="C9" s="88">
        <v>2</v>
      </c>
      <c r="D9" s="25">
        <v>3</v>
      </c>
      <c r="E9" s="23">
        <v>3</v>
      </c>
      <c r="F9" s="23">
        <v>4</v>
      </c>
      <c r="G9" s="23">
        <v>5</v>
      </c>
      <c r="H9" s="23">
        <v>8</v>
      </c>
      <c r="I9" s="23">
        <v>6</v>
      </c>
      <c r="J9" s="23">
        <v>7</v>
      </c>
      <c r="K9" s="23">
        <v>8</v>
      </c>
      <c r="L9" s="24">
        <v>9</v>
      </c>
      <c r="M9" s="24">
        <v>10</v>
      </c>
      <c r="N9" s="24">
        <v>11</v>
      </c>
      <c r="O9" s="23">
        <v>12</v>
      </c>
      <c r="P9" s="25">
        <v>13</v>
      </c>
      <c r="Q9" s="26">
        <v>14</v>
      </c>
      <c r="R9" s="27">
        <v>15</v>
      </c>
      <c r="S9" s="28">
        <v>16</v>
      </c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  <c r="IU9" s="29"/>
      <c r="IV9" s="29"/>
      <c r="IW9" s="29"/>
      <c r="IX9" s="29"/>
      <c r="IY9" s="29"/>
      <c r="IZ9" s="29"/>
      <c r="JA9" s="29"/>
      <c r="JB9" s="29"/>
      <c r="JC9" s="29"/>
      <c r="JD9" s="29"/>
      <c r="JE9" s="29"/>
      <c r="JF9" s="29"/>
      <c r="JG9" s="29"/>
      <c r="JH9" s="29"/>
      <c r="JI9" s="29"/>
      <c r="JJ9" s="29"/>
      <c r="JK9" s="29"/>
      <c r="JL9" s="29"/>
      <c r="JM9" s="29"/>
      <c r="JN9" s="29"/>
      <c r="JO9" s="29"/>
      <c r="JP9" s="29"/>
      <c r="JQ9" s="29"/>
      <c r="JR9" s="29"/>
      <c r="JS9" s="29"/>
      <c r="JT9" s="29"/>
      <c r="JU9" s="29"/>
      <c r="JV9" s="29"/>
      <c r="JW9" s="29"/>
      <c r="JX9" s="29"/>
      <c r="JY9" s="29"/>
      <c r="JZ9" s="29"/>
      <c r="KA9" s="29"/>
      <c r="KB9" s="29"/>
      <c r="KC9" s="29"/>
      <c r="KD9" s="29"/>
      <c r="KE9" s="29"/>
      <c r="KF9" s="29"/>
      <c r="KG9" s="29"/>
      <c r="KH9" s="29"/>
      <c r="KI9" s="29"/>
      <c r="KJ9" s="29"/>
      <c r="KK9" s="29"/>
      <c r="KL9" s="29"/>
      <c r="KM9" s="29"/>
      <c r="KN9" s="29"/>
      <c r="KO9" s="29"/>
      <c r="KP9" s="29"/>
      <c r="KQ9" s="29"/>
      <c r="KR9" s="29"/>
      <c r="KS9" s="29"/>
      <c r="KT9" s="29"/>
      <c r="KU9" s="29"/>
      <c r="KV9" s="29"/>
      <c r="KW9" s="29"/>
      <c r="KX9" s="29"/>
      <c r="KY9" s="29"/>
      <c r="KZ9" s="29"/>
      <c r="LA9" s="29"/>
      <c r="LB9" s="29"/>
      <c r="LC9" s="29"/>
      <c r="LD9" s="29"/>
      <c r="LE9" s="29"/>
      <c r="LF9" s="29"/>
      <c r="LG9" s="29"/>
      <c r="LH9" s="29"/>
      <c r="LI9" s="29"/>
      <c r="LJ9" s="29"/>
      <c r="LK9" s="29"/>
      <c r="LL9" s="29"/>
      <c r="LM9" s="29"/>
      <c r="LN9" s="29"/>
      <c r="LO9" s="29"/>
      <c r="LP9" s="29"/>
      <c r="LQ9" s="29"/>
      <c r="LR9" s="29"/>
      <c r="LS9" s="29"/>
      <c r="LT9" s="29"/>
      <c r="LU9" s="29"/>
      <c r="LV9" s="29"/>
      <c r="LW9" s="29"/>
      <c r="LX9" s="29"/>
      <c r="LY9" s="29"/>
      <c r="LZ9" s="29"/>
      <c r="MA9" s="29"/>
      <c r="MB9" s="29"/>
      <c r="MC9" s="29"/>
      <c r="MD9" s="29"/>
      <c r="ME9" s="29"/>
      <c r="MF9" s="29"/>
      <c r="MG9" s="29"/>
      <c r="MH9" s="29"/>
      <c r="MI9" s="29"/>
      <c r="MJ9" s="29"/>
      <c r="MK9" s="29"/>
      <c r="ML9" s="29"/>
      <c r="MM9" s="29"/>
      <c r="MN9" s="29"/>
      <c r="MO9" s="29"/>
      <c r="MP9" s="29"/>
      <c r="MQ9" s="29"/>
      <c r="MR9" s="29"/>
      <c r="MS9" s="29"/>
      <c r="MT9" s="29"/>
      <c r="MU9" s="29"/>
      <c r="MV9" s="29"/>
      <c r="MW9" s="29"/>
      <c r="MX9" s="29"/>
      <c r="MY9" s="29"/>
      <c r="MZ9" s="29"/>
      <c r="NA9" s="29"/>
      <c r="NB9" s="29"/>
      <c r="NC9" s="29"/>
      <c r="ND9" s="29"/>
      <c r="NE9" s="29"/>
      <c r="NF9" s="29"/>
      <c r="NG9" s="29"/>
      <c r="NH9" s="29"/>
      <c r="NI9" s="29"/>
      <c r="NJ9" s="29"/>
      <c r="NK9" s="29"/>
      <c r="NL9" s="29"/>
      <c r="NM9" s="29"/>
      <c r="NN9" s="29"/>
      <c r="NO9" s="29"/>
      <c r="NP9" s="29"/>
      <c r="NQ9" s="29"/>
      <c r="NR9" s="29"/>
      <c r="NS9" s="29"/>
      <c r="NT9" s="29"/>
      <c r="NU9" s="29"/>
      <c r="NV9" s="29"/>
      <c r="NW9" s="29"/>
      <c r="NX9" s="29"/>
      <c r="NY9" s="29"/>
      <c r="NZ9" s="29"/>
      <c r="OA9" s="29"/>
      <c r="OB9" s="29"/>
    </row>
    <row r="10" spans="1:392" ht="36.6" customHeight="1" x14ac:dyDescent="0.3">
      <c r="A10" s="30">
        <v>1</v>
      </c>
      <c r="B10" s="31">
        <v>270019</v>
      </c>
      <c r="C10" s="89" t="s">
        <v>21</v>
      </c>
      <c r="D10" s="85">
        <v>80521</v>
      </c>
      <c r="E10" s="32">
        <f t="shared" ref="E10:E22" si="0">D10/12*9</f>
        <v>60390.75</v>
      </c>
      <c r="F10" s="33">
        <v>48360</v>
      </c>
      <c r="G10" s="34">
        <f>ROUND(F10/E10*100,1)</f>
        <v>80.099999999999994</v>
      </c>
      <c r="H10" s="35">
        <v>65172</v>
      </c>
      <c r="I10" s="32">
        <v>48879</v>
      </c>
      <c r="J10" s="35">
        <v>25873</v>
      </c>
      <c r="K10" s="34">
        <f t="shared" ref="K10:K54" si="1">ROUND(J10/I10*100,1)</f>
        <v>52.9</v>
      </c>
      <c r="L10" s="92">
        <f t="shared" ref="L10:L38" si="2">ROUND((G10+K10)/2,1)</f>
        <v>66.5</v>
      </c>
      <c r="M10" s="74"/>
      <c r="N10" s="75">
        <v>6336524.5800000001</v>
      </c>
      <c r="O10" s="76">
        <f>ROUND(N10*0.3,2)</f>
        <v>1900957.37</v>
      </c>
      <c r="P10" s="77"/>
      <c r="Q10" s="36"/>
      <c r="R10" s="36">
        <f>ROUND($Q$56*P10,2)</f>
        <v>0</v>
      </c>
      <c r="S10" s="93">
        <f t="shared" ref="S10:S54" si="3">ROUND(R10*M10,2)</f>
        <v>0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  <c r="NP10" s="7"/>
      <c r="NQ10" s="7"/>
      <c r="NR10" s="7"/>
      <c r="NS10" s="7"/>
      <c r="NT10" s="7"/>
      <c r="NU10" s="7"/>
      <c r="NV10" s="7"/>
      <c r="NW10" s="7"/>
      <c r="NX10" s="7"/>
      <c r="NY10" s="7"/>
      <c r="NZ10" s="7"/>
      <c r="OA10" s="7"/>
      <c r="OB10" s="7"/>
    </row>
    <row r="11" spans="1:392" ht="26.25" customHeight="1" x14ac:dyDescent="0.3">
      <c r="A11" s="37">
        <v>2</v>
      </c>
      <c r="B11" s="38">
        <v>270020</v>
      </c>
      <c r="C11" s="90" t="s">
        <v>22</v>
      </c>
      <c r="D11" s="86">
        <v>56733</v>
      </c>
      <c r="E11" s="32">
        <f t="shared" si="0"/>
        <v>42549.75</v>
      </c>
      <c r="F11" s="40">
        <v>36410</v>
      </c>
      <c r="G11" s="34">
        <f t="shared" ref="G11:G54" si="4">ROUND(F11/E11*100,1)</f>
        <v>85.6</v>
      </c>
      <c r="H11" s="41">
        <v>45000</v>
      </c>
      <c r="I11" s="39">
        <v>33750</v>
      </c>
      <c r="J11" s="41">
        <v>22493</v>
      </c>
      <c r="K11" s="34">
        <f t="shared" si="1"/>
        <v>66.599999999999994</v>
      </c>
      <c r="L11" s="92">
        <f t="shared" si="2"/>
        <v>76.099999999999994</v>
      </c>
      <c r="M11" s="78"/>
      <c r="N11" s="79">
        <v>2834333.53</v>
      </c>
      <c r="O11" s="76">
        <f t="shared" ref="O11:O54" si="5">ROUND(N11*0.3,2)</f>
        <v>850300.06</v>
      </c>
      <c r="P11" s="77">
        <v>0</v>
      </c>
      <c r="Q11" s="42"/>
      <c r="R11" s="36">
        <f t="shared" ref="R11:R54" si="6">ROUND($Q$56*P11,2)</f>
        <v>0</v>
      </c>
      <c r="S11" s="93">
        <f t="shared" si="3"/>
        <v>0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  <c r="IX11" s="7"/>
      <c r="IY11" s="7"/>
      <c r="IZ11" s="7"/>
      <c r="JA11" s="7"/>
      <c r="JB11" s="7"/>
      <c r="JC11" s="7"/>
      <c r="JD11" s="7"/>
      <c r="JE11" s="7"/>
      <c r="JF11" s="7"/>
      <c r="JG11" s="7"/>
      <c r="JH11" s="7"/>
      <c r="JI11" s="7"/>
      <c r="JJ11" s="7"/>
      <c r="JK11" s="7"/>
      <c r="JL11" s="7"/>
      <c r="JM11" s="7"/>
      <c r="JN11" s="7"/>
      <c r="JO11" s="7"/>
      <c r="JP11" s="7"/>
      <c r="JQ11" s="7"/>
      <c r="JR11" s="7"/>
      <c r="JS11" s="7"/>
      <c r="JT11" s="7"/>
      <c r="JU11" s="7"/>
      <c r="JV11" s="7"/>
      <c r="JW11" s="7"/>
      <c r="JX11" s="7"/>
      <c r="JY11" s="7"/>
      <c r="JZ11" s="7"/>
      <c r="KA11" s="7"/>
      <c r="KB11" s="7"/>
      <c r="KC11" s="7"/>
      <c r="KD11" s="7"/>
      <c r="KE11" s="7"/>
      <c r="KF11" s="7"/>
      <c r="KG11" s="7"/>
      <c r="KH11" s="7"/>
      <c r="KI11" s="7"/>
      <c r="KJ11" s="7"/>
      <c r="KK11" s="7"/>
      <c r="KL11" s="7"/>
      <c r="KM11" s="7"/>
      <c r="KN11" s="7"/>
      <c r="KO11" s="7"/>
      <c r="KP11" s="7"/>
      <c r="KQ11" s="7"/>
      <c r="KR11" s="7"/>
      <c r="KS11" s="7"/>
      <c r="KT11" s="7"/>
      <c r="KU11" s="7"/>
      <c r="KV11" s="7"/>
      <c r="KW11" s="7"/>
      <c r="KX11" s="7"/>
      <c r="KY11" s="7"/>
      <c r="KZ11" s="7"/>
      <c r="LA11" s="7"/>
      <c r="LB11" s="7"/>
      <c r="LC11" s="7"/>
      <c r="LD11" s="7"/>
      <c r="LE11" s="7"/>
      <c r="LF11" s="7"/>
      <c r="LG11" s="7"/>
      <c r="LH11" s="7"/>
      <c r="LI11" s="7"/>
      <c r="LJ11" s="7"/>
      <c r="LK11" s="7"/>
      <c r="LL11" s="7"/>
      <c r="LM11" s="7"/>
      <c r="LN11" s="7"/>
      <c r="LO11" s="7"/>
      <c r="LP11" s="7"/>
      <c r="LQ11" s="7"/>
      <c r="LR11" s="7"/>
      <c r="LS11" s="7"/>
      <c r="LT11" s="7"/>
      <c r="LU11" s="7"/>
      <c r="LV11" s="7"/>
      <c r="LW11" s="7"/>
      <c r="LX11" s="7"/>
      <c r="LY11" s="7"/>
      <c r="LZ11" s="7"/>
      <c r="MA11" s="7"/>
      <c r="MB11" s="7"/>
      <c r="MC11" s="7"/>
      <c r="MD11" s="7"/>
      <c r="ME11" s="7"/>
      <c r="MF11" s="7"/>
      <c r="MG11" s="7"/>
      <c r="MH11" s="7"/>
      <c r="MI11" s="7"/>
      <c r="MJ11" s="7"/>
      <c r="MK11" s="7"/>
      <c r="ML11" s="7"/>
      <c r="MM11" s="7"/>
      <c r="MN11" s="7"/>
      <c r="MO11" s="7"/>
      <c r="MP11" s="7"/>
      <c r="MQ11" s="7"/>
      <c r="MR11" s="7"/>
      <c r="MS11" s="7"/>
      <c r="MT11" s="7"/>
      <c r="MU11" s="7"/>
      <c r="MV11" s="7"/>
      <c r="MW11" s="7"/>
      <c r="MX11" s="7"/>
      <c r="MY11" s="7"/>
      <c r="MZ11" s="7"/>
      <c r="NA11" s="7"/>
      <c r="NB11" s="7"/>
      <c r="NC11" s="7"/>
      <c r="ND11" s="7"/>
      <c r="NE11" s="7"/>
      <c r="NF11" s="7"/>
      <c r="NG11" s="7"/>
      <c r="NH11" s="7"/>
      <c r="NI11" s="7"/>
      <c r="NJ11" s="7"/>
      <c r="NK11" s="7"/>
      <c r="NL11" s="7"/>
      <c r="NM11" s="7"/>
      <c r="NN11" s="7"/>
      <c r="NO11" s="7"/>
      <c r="NP11" s="7"/>
      <c r="NQ11" s="7"/>
      <c r="NR11" s="7"/>
      <c r="NS11" s="7"/>
      <c r="NT11" s="7"/>
      <c r="NU11" s="7"/>
      <c r="NV11" s="7"/>
      <c r="NW11" s="7"/>
      <c r="NX11" s="7"/>
      <c r="NY11" s="7"/>
      <c r="NZ11" s="7"/>
      <c r="OA11" s="7"/>
      <c r="OB11" s="7"/>
    </row>
    <row r="12" spans="1:392" ht="39.75" customHeight="1" x14ac:dyDescent="0.3">
      <c r="A12" s="37">
        <v>3</v>
      </c>
      <c r="B12" s="38">
        <v>270021</v>
      </c>
      <c r="C12" s="89" t="s">
        <v>23</v>
      </c>
      <c r="D12" s="85">
        <v>66393</v>
      </c>
      <c r="E12" s="32">
        <f t="shared" si="0"/>
        <v>49794.75</v>
      </c>
      <c r="F12" s="33">
        <v>51771</v>
      </c>
      <c r="G12" s="34">
        <f t="shared" si="4"/>
        <v>104</v>
      </c>
      <c r="H12" s="35">
        <v>68960</v>
      </c>
      <c r="I12" s="32">
        <v>51720</v>
      </c>
      <c r="J12" s="35">
        <v>46812</v>
      </c>
      <c r="K12" s="34">
        <f t="shared" si="1"/>
        <v>90.5</v>
      </c>
      <c r="L12" s="92">
        <f t="shared" si="2"/>
        <v>97.3</v>
      </c>
      <c r="M12" s="74">
        <f>IF(L12&gt;=90,1,(IF(L12&gt;60,0.75,(IF(L12&gt;=30,0.45,0)))))</f>
        <v>1</v>
      </c>
      <c r="N12" s="80">
        <v>3885837.87</v>
      </c>
      <c r="O12" s="76">
        <f>ROUND(N12*0.3,2)</f>
        <v>1165751.3600000001</v>
      </c>
      <c r="P12" s="77">
        <v>55028</v>
      </c>
      <c r="Q12" s="43"/>
      <c r="R12" s="36">
        <f>ROUND($Q$55*P12,2)</f>
        <v>9132446.8800000008</v>
      </c>
      <c r="S12" s="93">
        <f t="shared" si="3"/>
        <v>9132446.8800000008</v>
      </c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  <c r="IX12" s="7"/>
      <c r="IY12" s="7"/>
      <c r="IZ12" s="7"/>
      <c r="JA12" s="7"/>
      <c r="JB12" s="7"/>
      <c r="JC12" s="7"/>
      <c r="JD12" s="7"/>
      <c r="JE12" s="7"/>
      <c r="JF12" s="7"/>
      <c r="JG12" s="7"/>
      <c r="JH12" s="7"/>
      <c r="JI12" s="7"/>
      <c r="JJ12" s="7"/>
      <c r="JK12" s="7"/>
      <c r="JL12" s="7"/>
      <c r="JM12" s="7"/>
      <c r="JN12" s="7"/>
      <c r="JO12" s="7"/>
      <c r="JP12" s="7"/>
      <c r="JQ12" s="7"/>
      <c r="JR12" s="7"/>
      <c r="JS12" s="7"/>
      <c r="JT12" s="7"/>
      <c r="JU12" s="7"/>
      <c r="JV12" s="7"/>
      <c r="JW12" s="7"/>
      <c r="JX12" s="7"/>
      <c r="JY12" s="7"/>
      <c r="JZ12" s="7"/>
      <c r="KA12" s="7"/>
      <c r="KB12" s="7"/>
      <c r="KC12" s="7"/>
      <c r="KD12" s="7"/>
      <c r="KE12" s="7"/>
      <c r="KF12" s="7"/>
      <c r="KG12" s="7"/>
      <c r="KH12" s="7"/>
      <c r="KI12" s="7"/>
      <c r="KJ12" s="7"/>
      <c r="KK12" s="7"/>
      <c r="KL12" s="7"/>
      <c r="KM12" s="7"/>
      <c r="KN12" s="7"/>
      <c r="KO12" s="7"/>
      <c r="KP12" s="7"/>
      <c r="KQ12" s="7"/>
      <c r="KR12" s="7"/>
      <c r="KS12" s="7"/>
      <c r="KT12" s="7"/>
      <c r="KU12" s="7"/>
      <c r="KV12" s="7"/>
      <c r="KW12" s="7"/>
      <c r="KX12" s="7"/>
      <c r="KY12" s="7"/>
      <c r="KZ12" s="7"/>
      <c r="LA12" s="7"/>
      <c r="LB12" s="7"/>
      <c r="LC12" s="7"/>
      <c r="LD12" s="7"/>
      <c r="LE12" s="7"/>
      <c r="LF12" s="7"/>
      <c r="LG12" s="7"/>
      <c r="LH12" s="7"/>
      <c r="LI12" s="7"/>
      <c r="LJ12" s="7"/>
      <c r="LK12" s="7"/>
      <c r="LL12" s="7"/>
      <c r="LM12" s="7"/>
      <c r="LN12" s="7"/>
      <c r="LO12" s="7"/>
      <c r="LP12" s="7"/>
      <c r="LQ12" s="7"/>
      <c r="LR12" s="7"/>
      <c r="LS12" s="7"/>
      <c r="LT12" s="7"/>
      <c r="LU12" s="7"/>
      <c r="LV12" s="7"/>
      <c r="LW12" s="7"/>
      <c r="LX12" s="7"/>
      <c r="LY12" s="7"/>
      <c r="LZ12" s="7"/>
      <c r="MA12" s="7"/>
      <c r="MB12" s="7"/>
      <c r="MC12" s="7"/>
      <c r="MD12" s="7"/>
      <c r="ME12" s="7"/>
      <c r="MF12" s="7"/>
      <c r="MG12" s="7"/>
      <c r="MH12" s="7"/>
      <c r="MI12" s="7"/>
      <c r="MJ12" s="7"/>
      <c r="MK12" s="7"/>
      <c r="ML12" s="7"/>
      <c r="MM12" s="7"/>
      <c r="MN12" s="7"/>
      <c r="MO12" s="7"/>
      <c r="MP12" s="7"/>
      <c r="MQ12" s="7"/>
      <c r="MR12" s="7"/>
      <c r="MS12" s="7"/>
      <c r="MT12" s="7"/>
      <c r="MU12" s="7"/>
      <c r="MV12" s="7"/>
      <c r="MW12" s="7"/>
      <c r="MX12" s="7"/>
      <c r="MY12" s="7"/>
      <c r="MZ12" s="7"/>
      <c r="NA12" s="7"/>
      <c r="NB12" s="7"/>
      <c r="NC12" s="7"/>
      <c r="ND12" s="7"/>
      <c r="NE12" s="7"/>
      <c r="NF12" s="7"/>
      <c r="NG12" s="7"/>
      <c r="NH12" s="7"/>
      <c r="NI12" s="7"/>
      <c r="NJ12" s="7"/>
      <c r="NK12" s="7"/>
      <c r="NL12" s="7"/>
      <c r="NM12" s="7"/>
      <c r="NN12" s="7"/>
      <c r="NO12" s="7"/>
      <c r="NP12" s="7"/>
      <c r="NQ12" s="7"/>
      <c r="NR12" s="7"/>
      <c r="NS12" s="7"/>
      <c r="NT12" s="7"/>
      <c r="NU12" s="7"/>
      <c r="NV12" s="7"/>
      <c r="NW12" s="7"/>
      <c r="NX12" s="7"/>
      <c r="NY12" s="7"/>
      <c r="NZ12" s="7"/>
      <c r="OA12" s="7"/>
      <c r="OB12" s="7"/>
    </row>
    <row r="13" spans="1:392" ht="30" customHeight="1" x14ac:dyDescent="0.3">
      <c r="A13" s="37">
        <v>4</v>
      </c>
      <c r="B13" s="38">
        <v>270022</v>
      </c>
      <c r="C13" s="90" t="s">
        <v>24</v>
      </c>
      <c r="D13" s="86">
        <v>37156</v>
      </c>
      <c r="E13" s="32">
        <f t="shared" si="0"/>
        <v>27867</v>
      </c>
      <c r="F13" s="40">
        <v>34801</v>
      </c>
      <c r="G13" s="34">
        <f t="shared" si="4"/>
        <v>124.9</v>
      </c>
      <c r="H13" s="41">
        <v>42000</v>
      </c>
      <c r="I13" s="32">
        <v>31500</v>
      </c>
      <c r="J13" s="35">
        <v>24958</v>
      </c>
      <c r="K13" s="34">
        <f t="shared" si="1"/>
        <v>79.2</v>
      </c>
      <c r="L13" s="92">
        <f t="shared" si="2"/>
        <v>102.1</v>
      </c>
      <c r="M13" s="81"/>
      <c r="N13" s="80">
        <v>4968328.25</v>
      </c>
      <c r="O13" s="76">
        <f t="shared" si="5"/>
        <v>1490498.48</v>
      </c>
      <c r="P13" s="77">
        <v>0</v>
      </c>
      <c r="Q13" s="42"/>
      <c r="R13" s="36">
        <f t="shared" ref="R13:R38" si="7">ROUND($Q$55*P13,2)</f>
        <v>0</v>
      </c>
      <c r="S13" s="93">
        <f t="shared" si="3"/>
        <v>0</v>
      </c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  <c r="IX13" s="7"/>
      <c r="IY13" s="7"/>
      <c r="IZ13" s="7"/>
      <c r="JA13" s="7"/>
      <c r="JB13" s="7"/>
      <c r="JC13" s="7"/>
      <c r="JD13" s="7"/>
      <c r="JE13" s="7"/>
      <c r="JF13" s="7"/>
      <c r="JG13" s="7"/>
      <c r="JH13" s="7"/>
      <c r="JI13" s="7"/>
      <c r="JJ13" s="7"/>
      <c r="JK13" s="7"/>
      <c r="JL13" s="7"/>
      <c r="JM13" s="7"/>
      <c r="JN13" s="7"/>
      <c r="JO13" s="7"/>
      <c r="JP13" s="7"/>
      <c r="JQ13" s="7"/>
      <c r="JR13" s="7"/>
      <c r="JS13" s="7"/>
      <c r="JT13" s="7"/>
      <c r="JU13" s="7"/>
      <c r="JV13" s="7"/>
      <c r="JW13" s="7"/>
      <c r="JX13" s="7"/>
      <c r="JY13" s="7"/>
      <c r="JZ13" s="7"/>
      <c r="KA13" s="7"/>
      <c r="KB13" s="7"/>
      <c r="KC13" s="7"/>
      <c r="KD13" s="7"/>
      <c r="KE13" s="7"/>
      <c r="KF13" s="7"/>
      <c r="KG13" s="7"/>
      <c r="KH13" s="7"/>
      <c r="KI13" s="7"/>
      <c r="KJ13" s="7"/>
      <c r="KK13" s="7"/>
      <c r="KL13" s="7"/>
      <c r="KM13" s="7"/>
      <c r="KN13" s="7"/>
      <c r="KO13" s="7"/>
      <c r="KP13" s="7"/>
      <c r="KQ13" s="7"/>
      <c r="KR13" s="7"/>
      <c r="KS13" s="7"/>
      <c r="KT13" s="7"/>
      <c r="KU13" s="7"/>
      <c r="KV13" s="7"/>
      <c r="KW13" s="7"/>
      <c r="KX13" s="7"/>
      <c r="KY13" s="7"/>
      <c r="KZ13" s="7"/>
      <c r="LA13" s="7"/>
      <c r="LB13" s="7"/>
      <c r="LC13" s="7"/>
      <c r="LD13" s="7"/>
      <c r="LE13" s="7"/>
      <c r="LF13" s="7"/>
      <c r="LG13" s="7"/>
      <c r="LH13" s="7"/>
      <c r="LI13" s="7"/>
      <c r="LJ13" s="7"/>
      <c r="LK13" s="7"/>
      <c r="LL13" s="7"/>
      <c r="LM13" s="7"/>
      <c r="LN13" s="7"/>
      <c r="LO13" s="7"/>
      <c r="LP13" s="7"/>
      <c r="LQ13" s="7"/>
      <c r="LR13" s="7"/>
      <c r="LS13" s="7"/>
      <c r="LT13" s="7"/>
      <c r="LU13" s="7"/>
      <c r="LV13" s="7"/>
      <c r="LW13" s="7"/>
      <c r="LX13" s="7"/>
      <c r="LY13" s="7"/>
      <c r="LZ13" s="7"/>
      <c r="MA13" s="7"/>
      <c r="MB13" s="7"/>
      <c r="MC13" s="7"/>
      <c r="MD13" s="7"/>
      <c r="ME13" s="7"/>
      <c r="MF13" s="7"/>
      <c r="MG13" s="7"/>
      <c r="MH13" s="7"/>
      <c r="MI13" s="7"/>
      <c r="MJ13" s="7"/>
      <c r="MK13" s="7"/>
      <c r="ML13" s="7"/>
      <c r="MM13" s="7"/>
      <c r="MN13" s="7"/>
      <c r="MO13" s="7"/>
      <c r="MP13" s="7"/>
      <c r="MQ13" s="7"/>
      <c r="MR13" s="7"/>
      <c r="MS13" s="7"/>
      <c r="MT13" s="7"/>
      <c r="MU13" s="7"/>
      <c r="MV13" s="7"/>
      <c r="MW13" s="7"/>
      <c r="MX13" s="7"/>
      <c r="MY13" s="7"/>
      <c r="MZ13" s="7"/>
      <c r="NA13" s="7"/>
      <c r="NB13" s="7"/>
      <c r="NC13" s="7"/>
      <c r="ND13" s="7"/>
      <c r="NE13" s="7"/>
      <c r="NF13" s="7"/>
      <c r="NG13" s="7"/>
      <c r="NH13" s="7"/>
      <c r="NI13" s="7"/>
      <c r="NJ13" s="7"/>
      <c r="NK13" s="7"/>
      <c r="NL13" s="7"/>
      <c r="NM13" s="7"/>
      <c r="NN13" s="7"/>
      <c r="NO13" s="7"/>
      <c r="NP13" s="7"/>
      <c r="NQ13" s="7"/>
      <c r="NR13" s="7"/>
      <c r="NS13" s="7"/>
      <c r="NT13" s="7"/>
      <c r="NU13" s="7"/>
      <c r="NV13" s="7"/>
      <c r="NW13" s="7"/>
      <c r="NX13" s="7"/>
      <c r="NY13" s="7"/>
      <c r="NZ13" s="7"/>
      <c r="OA13" s="7"/>
      <c r="OB13" s="7"/>
    </row>
    <row r="14" spans="1:392" ht="30" customHeight="1" x14ac:dyDescent="0.3">
      <c r="A14" s="37">
        <v>5</v>
      </c>
      <c r="B14" s="38">
        <v>270023</v>
      </c>
      <c r="C14" s="90" t="s">
        <v>25</v>
      </c>
      <c r="D14" s="86">
        <v>34300</v>
      </c>
      <c r="E14" s="32">
        <f t="shared" si="0"/>
        <v>25725</v>
      </c>
      <c r="F14" s="40">
        <v>23732</v>
      </c>
      <c r="G14" s="34">
        <f t="shared" si="4"/>
        <v>92.3</v>
      </c>
      <c r="H14" s="41">
        <v>37172</v>
      </c>
      <c r="I14" s="32">
        <v>27879</v>
      </c>
      <c r="J14" s="35">
        <v>25253</v>
      </c>
      <c r="K14" s="34">
        <f t="shared" si="1"/>
        <v>90.6</v>
      </c>
      <c r="L14" s="92">
        <f t="shared" si="2"/>
        <v>91.5</v>
      </c>
      <c r="M14" s="81"/>
      <c r="N14" s="80">
        <v>3347787.14</v>
      </c>
      <c r="O14" s="76">
        <f t="shared" si="5"/>
        <v>1004336.14</v>
      </c>
      <c r="P14" s="77">
        <v>0</v>
      </c>
      <c r="Q14" s="42"/>
      <c r="R14" s="36">
        <f t="shared" si="7"/>
        <v>0</v>
      </c>
      <c r="S14" s="93">
        <f t="shared" si="3"/>
        <v>0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  <c r="IX14" s="7"/>
      <c r="IY14" s="7"/>
      <c r="IZ14" s="7"/>
      <c r="JA14" s="7"/>
      <c r="JB14" s="7"/>
      <c r="JC14" s="7"/>
      <c r="JD14" s="7"/>
      <c r="JE14" s="7"/>
      <c r="JF14" s="7"/>
      <c r="JG14" s="7"/>
      <c r="JH14" s="7"/>
      <c r="JI14" s="7"/>
      <c r="JJ14" s="7"/>
      <c r="JK14" s="7"/>
      <c r="JL14" s="7"/>
      <c r="JM14" s="7"/>
      <c r="JN14" s="7"/>
      <c r="JO14" s="7"/>
      <c r="JP14" s="7"/>
      <c r="JQ14" s="7"/>
      <c r="JR14" s="7"/>
      <c r="JS14" s="7"/>
      <c r="JT14" s="7"/>
      <c r="JU14" s="7"/>
      <c r="JV14" s="7"/>
      <c r="JW14" s="7"/>
      <c r="JX14" s="7"/>
      <c r="JY14" s="7"/>
      <c r="JZ14" s="7"/>
      <c r="KA14" s="7"/>
      <c r="KB14" s="7"/>
      <c r="KC14" s="7"/>
      <c r="KD14" s="7"/>
      <c r="KE14" s="7"/>
      <c r="KF14" s="7"/>
      <c r="KG14" s="7"/>
      <c r="KH14" s="7"/>
      <c r="KI14" s="7"/>
      <c r="KJ14" s="7"/>
      <c r="KK14" s="7"/>
      <c r="KL14" s="7"/>
      <c r="KM14" s="7"/>
      <c r="KN14" s="7"/>
      <c r="KO14" s="7"/>
      <c r="KP14" s="7"/>
      <c r="KQ14" s="7"/>
      <c r="KR14" s="7"/>
      <c r="KS14" s="7"/>
      <c r="KT14" s="7"/>
      <c r="KU14" s="7"/>
      <c r="KV14" s="7"/>
      <c r="KW14" s="7"/>
      <c r="KX14" s="7"/>
      <c r="KY14" s="7"/>
      <c r="KZ14" s="7"/>
      <c r="LA14" s="7"/>
      <c r="LB14" s="7"/>
      <c r="LC14" s="7"/>
      <c r="LD14" s="7"/>
      <c r="LE14" s="7"/>
      <c r="LF14" s="7"/>
      <c r="LG14" s="7"/>
      <c r="LH14" s="7"/>
      <c r="LI14" s="7"/>
      <c r="LJ14" s="7"/>
      <c r="LK14" s="7"/>
      <c r="LL14" s="7"/>
      <c r="LM14" s="7"/>
      <c r="LN14" s="7"/>
      <c r="LO14" s="7"/>
      <c r="LP14" s="7"/>
      <c r="LQ14" s="7"/>
      <c r="LR14" s="7"/>
      <c r="LS14" s="7"/>
      <c r="LT14" s="7"/>
      <c r="LU14" s="7"/>
      <c r="LV14" s="7"/>
      <c r="LW14" s="7"/>
      <c r="LX14" s="7"/>
      <c r="LY14" s="7"/>
      <c r="LZ14" s="7"/>
      <c r="MA14" s="7"/>
      <c r="MB14" s="7"/>
      <c r="MC14" s="7"/>
      <c r="MD14" s="7"/>
      <c r="ME14" s="7"/>
      <c r="MF14" s="7"/>
      <c r="MG14" s="7"/>
      <c r="MH14" s="7"/>
      <c r="MI14" s="7"/>
      <c r="MJ14" s="7"/>
      <c r="MK14" s="7"/>
      <c r="ML14" s="7"/>
      <c r="MM14" s="7"/>
      <c r="MN14" s="7"/>
      <c r="MO14" s="7"/>
      <c r="MP14" s="7"/>
      <c r="MQ14" s="7"/>
      <c r="MR14" s="7"/>
      <c r="MS14" s="7"/>
      <c r="MT14" s="7"/>
      <c r="MU14" s="7"/>
      <c r="MV14" s="7"/>
      <c r="MW14" s="7"/>
      <c r="MX14" s="7"/>
      <c r="MY14" s="7"/>
      <c r="MZ14" s="7"/>
      <c r="NA14" s="7"/>
      <c r="NB14" s="7"/>
      <c r="NC14" s="7"/>
      <c r="ND14" s="7"/>
      <c r="NE14" s="7"/>
      <c r="NF14" s="7"/>
      <c r="NG14" s="7"/>
      <c r="NH14" s="7"/>
      <c r="NI14" s="7"/>
      <c r="NJ14" s="7"/>
      <c r="NK14" s="7"/>
      <c r="NL14" s="7"/>
      <c r="NM14" s="7"/>
      <c r="NN14" s="7"/>
      <c r="NO14" s="7"/>
      <c r="NP14" s="7"/>
      <c r="NQ14" s="7"/>
      <c r="NR14" s="7"/>
      <c r="NS14" s="7"/>
      <c r="NT14" s="7"/>
      <c r="NU14" s="7"/>
      <c r="NV14" s="7"/>
      <c r="NW14" s="7"/>
      <c r="NX14" s="7"/>
      <c r="NY14" s="7"/>
      <c r="NZ14" s="7"/>
      <c r="OA14" s="7"/>
      <c r="OB14" s="7"/>
    </row>
    <row r="15" spans="1:392" ht="30" customHeight="1" x14ac:dyDescent="0.3">
      <c r="A15" s="37">
        <v>6</v>
      </c>
      <c r="B15" s="38">
        <v>270024</v>
      </c>
      <c r="C15" s="90" t="s">
        <v>26</v>
      </c>
      <c r="D15" s="86">
        <v>119853</v>
      </c>
      <c r="E15" s="32">
        <f t="shared" si="0"/>
        <v>89889.75</v>
      </c>
      <c r="F15" s="40">
        <v>86701</v>
      </c>
      <c r="G15" s="34">
        <f t="shared" si="4"/>
        <v>96.5</v>
      </c>
      <c r="H15" s="41">
        <v>182466</v>
      </c>
      <c r="I15" s="32">
        <v>136850</v>
      </c>
      <c r="J15" s="35">
        <v>56497</v>
      </c>
      <c r="K15" s="34">
        <f t="shared" si="1"/>
        <v>41.3</v>
      </c>
      <c r="L15" s="92">
        <f t="shared" si="2"/>
        <v>68.900000000000006</v>
      </c>
      <c r="M15" s="81"/>
      <c r="N15" s="80">
        <v>11931252.800000001</v>
      </c>
      <c r="O15" s="76">
        <f t="shared" si="5"/>
        <v>3579375.84</v>
      </c>
      <c r="P15" s="77">
        <v>0</v>
      </c>
      <c r="Q15" s="42"/>
      <c r="R15" s="36">
        <f t="shared" si="7"/>
        <v>0</v>
      </c>
      <c r="S15" s="93">
        <f t="shared" si="3"/>
        <v>0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</row>
    <row r="16" spans="1:392" ht="30" customHeight="1" x14ac:dyDescent="0.3">
      <c r="A16" s="37">
        <v>7</v>
      </c>
      <c r="B16" s="38">
        <v>270025</v>
      </c>
      <c r="C16" s="90" t="s">
        <v>27</v>
      </c>
      <c r="D16" s="86">
        <v>45838</v>
      </c>
      <c r="E16" s="32">
        <f t="shared" si="0"/>
        <v>34378.5</v>
      </c>
      <c r="F16" s="40">
        <v>30119</v>
      </c>
      <c r="G16" s="34">
        <f t="shared" si="4"/>
        <v>87.6</v>
      </c>
      <c r="H16" s="41">
        <v>41748</v>
      </c>
      <c r="I16" s="32">
        <v>31311</v>
      </c>
      <c r="J16" s="35">
        <v>25911</v>
      </c>
      <c r="K16" s="34">
        <f t="shared" si="1"/>
        <v>82.8</v>
      </c>
      <c r="L16" s="92">
        <f t="shared" si="2"/>
        <v>85.2</v>
      </c>
      <c r="M16" s="81"/>
      <c r="N16" s="80">
        <v>2947826.97</v>
      </c>
      <c r="O16" s="76">
        <f t="shared" si="5"/>
        <v>884348.09</v>
      </c>
      <c r="P16" s="77">
        <v>0</v>
      </c>
      <c r="Q16" s="42"/>
      <c r="R16" s="36">
        <f t="shared" si="7"/>
        <v>0</v>
      </c>
      <c r="S16" s="93">
        <f t="shared" si="3"/>
        <v>0</v>
      </c>
      <c r="T16" s="7"/>
      <c r="U16" s="7"/>
    </row>
    <row r="17" spans="1:21" ht="28.5" customHeight="1" x14ac:dyDescent="0.3">
      <c r="A17" s="37">
        <v>8</v>
      </c>
      <c r="B17" s="38">
        <v>270026</v>
      </c>
      <c r="C17" s="90" t="s">
        <v>28</v>
      </c>
      <c r="D17" s="86">
        <v>59441</v>
      </c>
      <c r="E17" s="32">
        <f t="shared" si="0"/>
        <v>44580.75</v>
      </c>
      <c r="F17" s="40">
        <v>28451</v>
      </c>
      <c r="G17" s="34">
        <f t="shared" si="4"/>
        <v>63.8</v>
      </c>
      <c r="H17" s="41">
        <v>44000</v>
      </c>
      <c r="I17" s="32">
        <v>33000</v>
      </c>
      <c r="J17" s="35">
        <v>7921</v>
      </c>
      <c r="K17" s="34">
        <f t="shared" si="1"/>
        <v>24</v>
      </c>
      <c r="L17" s="92">
        <f t="shared" si="2"/>
        <v>43.9</v>
      </c>
      <c r="M17" s="74"/>
      <c r="N17" s="80">
        <v>3591929.52</v>
      </c>
      <c r="O17" s="76">
        <f t="shared" si="5"/>
        <v>1077578.8600000001</v>
      </c>
      <c r="P17" s="77"/>
      <c r="Q17" s="36"/>
      <c r="R17" s="36">
        <f t="shared" si="7"/>
        <v>0</v>
      </c>
      <c r="S17" s="93">
        <f t="shared" si="3"/>
        <v>0</v>
      </c>
      <c r="T17" s="7"/>
      <c r="U17" s="7"/>
    </row>
    <row r="18" spans="1:21" ht="39" customHeight="1" x14ac:dyDescent="0.3">
      <c r="A18" s="37">
        <v>9</v>
      </c>
      <c r="B18" s="38">
        <v>270035</v>
      </c>
      <c r="C18" s="90" t="s">
        <v>29</v>
      </c>
      <c r="D18" s="86">
        <v>48690</v>
      </c>
      <c r="E18" s="32">
        <f t="shared" si="0"/>
        <v>36517.5</v>
      </c>
      <c r="F18" s="40">
        <v>41377</v>
      </c>
      <c r="G18" s="34">
        <f t="shared" si="4"/>
        <v>113.3</v>
      </c>
      <c r="H18" s="41">
        <v>35000</v>
      </c>
      <c r="I18" s="32">
        <v>26250</v>
      </c>
      <c r="J18" s="35">
        <v>26303</v>
      </c>
      <c r="K18" s="34">
        <f t="shared" si="1"/>
        <v>100.2</v>
      </c>
      <c r="L18" s="92">
        <f t="shared" si="2"/>
        <v>106.8</v>
      </c>
      <c r="M18" s="74">
        <f t="shared" ref="M18" si="8">IF(L18&gt;=90,1,(IF(L18&gt;60,0.75,(IF(L18&gt;=30,0.45,0)))))</f>
        <v>1</v>
      </c>
      <c r="N18" s="80">
        <v>4987349.71</v>
      </c>
      <c r="O18" s="76">
        <f t="shared" si="5"/>
        <v>1496204.91</v>
      </c>
      <c r="P18" s="77">
        <v>20184</v>
      </c>
      <c r="Q18" s="43"/>
      <c r="R18" s="36">
        <f t="shared" si="7"/>
        <v>3349736.64</v>
      </c>
      <c r="S18" s="93">
        <f t="shared" si="3"/>
        <v>3349736.64</v>
      </c>
      <c r="T18" s="7"/>
      <c r="U18" s="7"/>
    </row>
    <row r="19" spans="1:21" ht="39.75" customHeight="1" x14ac:dyDescent="0.3">
      <c r="A19" s="37">
        <v>10</v>
      </c>
      <c r="B19" s="38">
        <v>270036</v>
      </c>
      <c r="C19" s="90" t="s">
        <v>30</v>
      </c>
      <c r="D19" s="86">
        <v>40396</v>
      </c>
      <c r="E19" s="32">
        <f t="shared" si="0"/>
        <v>30297</v>
      </c>
      <c r="F19" s="40">
        <v>31373</v>
      </c>
      <c r="G19" s="34">
        <f t="shared" si="4"/>
        <v>103.6</v>
      </c>
      <c r="H19" s="41">
        <v>36000</v>
      </c>
      <c r="I19" s="32">
        <v>27000</v>
      </c>
      <c r="J19" s="35">
        <v>27986</v>
      </c>
      <c r="K19" s="34">
        <f t="shared" si="1"/>
        <v>103.7</v>
      </c>
      <c r="L19" s="92">
        <f t="shared" si="2"/>
        <v>103.7</v>
      </c>
      <c r="M19" s="81"/>
      <c r="N19" s="80">
        <v>2472430.79</v>
      </c>
      <c r="O19" s="76">
        <f t="shared" si="5"/>
        <v>741729.24</v>
      </c>
      <c r="P19" s="77">
        <v>0</v>
      </c>
      <c r="Q19" s="42"/>
      <c r="R19" s="36">
        <f t="shared" si="7"/>
        <v>0</v>
      </c>
      <c r="S19" s="93">
        <f t="shared" si="3"/>
        <v>0</v>
      </c>
      <c r="T19" s="7"/>
      <c r="U19" s="7"/>
    </row>
    <row r="20" spans="1:21" ht="30" customHeight="1" x14ac:dyDescent="0.3">
      <c r="A20" s="37">
        <v>11</v>
      </c>
      <c r="B20" s="38">
        <v>270037</v>
      </c>
      <c r="C20" s="90" t="s">
        <v>31</v>
      </c>
      <c r="D20" s="86">
        <v>43811</v>
      </c>
      <c r="E20" s="32">
        <f t="shared" si="0"/>
        <v>32858.25</v>
      </c>
      <c r="F20" s="40">
        <v>37433</v>
      </c>
      <c r="G20" s="34">
        <f t="shared" si="4"/>
        <v>113.9</v>
      </c>
      <c r="H20" s="41">
        <v>33000</v>
      </c>
      <c r="I20" s="32">
        <v>24750</v>
      </c>
      <c r="J20" s="35">
        <v>22213</v>
      </c>
      <c r="K20" s="34">
        <f t="shared" si="1"/>
        <v>89.7</v>
      </c>
      <c r="L20" s="92">
        <f t="shared" si="2"/>
        <v>101.8</v>
      </c>
      <c r="M20" s="81"/>
      <c r="N20" s="80">
        <v>2781094.03</v>
      </c>
      <c r="O20" s="76">
        <f t="shared" si="5"/>
        <v>834328.21</v>
      </c>
      <c r="P20" s="77">
        <v>0</v>
      </c>
      <c r="Q20" s="42"/>
      <c r="R20" s="36">
        <f t="shared" si="7"/>
        <v>0</v>
      </c>
      <c r="S20" s="93">
        <f t="shared" si="3"/>
        <v>0</v>
      </c>
      <c r="T20" s="7"/>
      <c r="U20" s="7"/>
    </row>
    <row r="21" spans="1:21" ht="30" customHeight="1" x14ac:dyDescent="0.3">
      <c r="A21" s="37">
        <v>12</v>
      </c>
      <c r="B21" s="38">
        <v>270038</v>
      </c>
      <c r="C21" s="90" t="s">
        <v>32</v>
      </c>
      <c r="D21" s="86">
        <v>39308</v>
      </c>
      <c r="E21" s="32">
        <f t="shared" si="0"/>
        <v>29481</v>
      </c>
      <c r="F21" s="39">
        <v>27972</v>
      </c>
      <c r="G21" s="34">
        <f t="shared" si="4"/>
        <v>94.9</v>
      </c>
      <c r="H21" s="41">
        <v>25000</v>
      </c>
      <c r="I21" s="32">
        <v>18750</v>
      </c>
      <c r="J21" s="35">
        <v>14456</v>
      </c>
      <c r="K21" s="34">
        <f t="shared" si="1"/>
        <v>77.099999999999994</v>
      </c>
      <c r="L21" s="92">
        <f t="shared" si="2"/>
        <v>86</v>
      </c>
      <c r="M21" s="81"/>
      <c r="N21" s="80">
        <v>3075283.45</v>
      </c>
      <c r="O21" s="76">
        <f t="shared" si="5"/>
        <v>922585.04</v>
      </c>
      <c r="P21" s="77">
        <v>0</v>
      </c>
      <c r="Q21" s="42"/>
      <c r="R21" s="36">
        <f t="shared" si="7"/>
        <v>0</v>
      </c>
      <c r="S21" s="93">
        <f t="shared" si="3"/>
        <v>0</v>
      </c>
      <c r="T21" s="7"/>
      <c r="U21" s="7"/>
    </row>
    <row r="22" spans="1:21" ht="50.4" customHeight="1" x14ac:dyDescent="0.3">
      <c r="A22" s="37">
        <v>13</v>
      </c>
      <c r="B22" s="38">
        <v>270017</v>
      </c>
      <c r="C22" s="90" t="s">
        <v>33</v>
      </c>
      <c r="D22" s="86">
        <v>88932</v>
      </c>
      <c r="E22" s="32">
        <f t="shared" si="0"/>
        <v>66699</v>
      </c>
      <c r="F22" s="39">
        <v>79080</v>
      </c>
      <c r="G22" s="34">
        <f t="shared" si="4"/>
        <v>118.6</v>
      </c>
      <c r="H22" s="41">
        <v>63796</v>
      </c>
      <c r="I22" s="32">
        <v>47847</v>
      </c>
      <c r="J22" s="35">
        <v>22000</v>
      </c>
      <c r="K22" s="34">
        <f t="shared" si="1"/>
        <v>46</v>
      </c>
      <c r="L22" s="92">
        <f t="shared" si="2"/>
        <v>82.3</v>
      </c>
      <c r="M22" s="74">
        <f>IF(L22&gt;=90,1,(IF(L22&gt;60,0.75,(IF(L22&gt;=30,0.45,0)))))</f>
        <v>0.75</v>
      </c>
      <c r="N22" s="80">
        <v>3244513.29</v>
      </c>
      <c r="O22" s="76">
        <f t="shared" si="5"/>
        <v>973353.99</v>
      </c>
      <c r="P22" s="77">
        <v>64125</v>
      </c>
      <c r="Q22" s="36"/>
      <c r="R22" s="36">
        <f t="shared" si="7"/>
        <v>10642185</v>
      </c>
      <c r="S22" s="93">
        <f t="shared" si="3"/>
        <v>7981638.75</v>
      </c>
      <c r="T22" s="7"/>
      <c r="U22" s="7"/>
    </row>
    <row r="23" spans="1:21" ht="47.4" customHeight="1" x14ac:dyDescent="0.3">
      <c r="A23" s="37">
        <v>14</v>
      </c>
      <c r="B23" s="38">
        <v>270040</v>
      </c>
      <c r="C23" s="90" t="s">
        <v>34</v>
      </c>
      <c r="D23" s="86">
        <f>18275+12173</f>
        <v>30448</v>
      </c>
      <c r="E23" s="32">
        <f>D23/12*9</f>
        <v>22836</v>
      </c>
      <c r="F23" s="39">
        <v>23998</v>
      </c>
      <c r="G23" s="34">
        <f t="shared" si="4"/>
        <v>105.1</v>
      </c>
      <c r="H23" s="41">
        <v>17413</v>
      </c>
      <c r="I23" s="32">
        <v>13059.75</v>
      </c>
      <c r="J23" s="35">
        <v>12632</v>
      </c>
      <c r="K23" s="34">
        <f t="shared" si="1"/>
        <v>96.7</v>
      </c>
      <c r="L23" s="92">
        <f t="shared" si="2"/>
        <v>100.9</v>
      </c>
      <c r="M23" s="81"/>
      <c r="N23" s="80">
        <v>2952841.29</v>
      </c>
      <c r="O23" s="76">
        <f t="shared" si="5"/>
        <v>885852.39</v>
      </c>
      <c r="P23" s="77">
        <v>0</v>
      </c>
      <c r="Q23" s="42"/>
      <c r="R23" s="36">
        <f t="shared" si="7"/>
        <v>0</v>
      </c>
      <c r="S23" s="93">
        <f t="shared" si="3"/>
        <v>0</v>
      </c>
      <c r="T23" s="7"/>
      <c r="U23" s="7"/>
    </row>
    <row r="24" spans="1:21" ht="33" customHeight="1" x14ac:dyDescent="0.3">
      <c r="A24" s="37">
        <v>15</v>
      </c>
      <c r="B24" s="38">
        <v>270041</v>
      </c>
      <c r="C24" s="90" t="s">
        <v>35</v>
      </c>
      <c r="D24" s="86">
        <v>47806</v>
      </c>
      <c r="E24" s="32">
        <f>D24/12*9</f>
        <v>35854.5</v>
      </c>
      <c r="F24" s="39">
        <v>52226</v>
      </c>
      <c r="G24" s="34">
        <f t="shared" si="4"/>
        <v>145.69999999999999</v>
      </c>
      <c r="H24" s="41">
        <v>51200</v>
      </c>
      <c r="I24" s="32">
        <v>38400</v>
      </c>
      <c r="J24" s="35">
        <v>32656</v>
      </c>
      <c r="K24" s="34">
        <f t="shared" si="1"/>
        <v>85</v>
      </c>
      <c r="L24" s="92">
        <f t="shared" si="2"/>
        <v>115.4</v>
      </c>
      <c r="M24" s="81"/>
      <c r="N24" s="80">
        <v>4518489.8600000003</v>
      </c>
      <c r="O24" s="76">
        <f t="shared" si="5"/>
        <v>1355546.96</v>
      </c>
      <c r="P24" s="77">
        <v>0</v>
      </c>
      <c r="Q24" s="42"/>
      <c r="R24" s="36">
        <f t="shared" si="7"/>
        <v>0</v>
      </c>
      <c r="S24" s="93">
        <f t="shared" si="3"/>
        <v>0</v>
      </c>
      <c r="T24" s="7"/>
      <c r="U24" s="7"/>
    </row>
    <row r="25" spans="1:21" ht="30" customHeight="1" x14ac:dyDescent="0.3">
      <c r="A25" s="37">
        <v>16</v>
      </c>
      <c r="B25" s="38">
        <v>270123</v>
      </c>
      <c r="C25" s="90" t="s">
        <v>36</v>
      </c>
      <c r="D25" s="86">
        <v>13417</v>
      </c>
      <c r="E25" s="32">
        <f>D25/12*9</f>
        <v>10062.75</v>
      </c>
      <c r="F25" s="39">
        <v>10143</v>
      </c>
      <c r="G25" s="34">
        <f t="shared" si="4"/>
        <v>100.8</v>
      </c>
      <c r="H25" s="41">
        <v>5979</v>
      </c>
      <c r="I25" s="32">
        <v>4484.25</v>
      </c>
      <c r="J25" s="35">
        <v>4606</v>
      </c>
      <c r="K25" s="34">
        <f t="shared" si="1"/>
        <v>102.7</v>
      </c>
      <c r="L25" s="92">
        <f t="shared" si="2"/>
        <v>101.8</v>
      </c>
      <c r="M25" s="81"/>
      <c r="N25" s="80">
        <v>92520.01</v>
      </c>
      <c r="O25" s="76">
        <f t="shared" si="5"/>
        <v>27756</v>
      </c>
      <c r="P25" s="77">
        <v>0</v>
      </c>
      <c r="Q25" s="42"/>
      <c r="R25" s="36">
        <f t="shared" si="7"/>
        <v>0</v>
      </c>
      <c r="S25" s="93">
        <f t="shared" si="3"/>
        <v>0</v>
      </c>
      <c r="T25" s="7"/>
      <c r="U25" s="7"/>
    </row>
    <row r="26" spans="1:21" ht="30" customHeight="1" x14ac:dyDescent="0.3">
      <c r="A26" s="37">
        <v>17</v>
      </c>
      <c r="B26" s="38">
        <v>270043</v>
      </c>
      <c r="C26" s="90" t="s">
        <v>37</v>
      </c>
      <c r="D26" s="86">
        <v>2538</v>
      </c>
      <c r="E26" s="32">
        <f>D26/12*9</f>
        <v>1903.5</v>
      </c>
      <c r="F26" s="39">
        <v>1676</v>
      </c>
      <c r="G26" s="34">
        <f t="shared" si="4"/>
        <v>88</v>
      </c>
      <c r="H26" s="41">
        <v>5082</v>
      </c>
      <c r="I26" s="32">
        <v>3811.5</v>
      </c>
      <c r="J26" s="35">
        <v>2508</v>
      </c>
      <c r="K26" s="34">
        <f t="shared" si="1"/>
        <v>65.8</v>
      </c>
      <c r="L26" s="92">
        <f t="shared" si="2"/>
        <v>76.900000000000006</v>
      </c>
      <c r="M26" s="81"/>
      <c r="N26" s="80">
        <v>54857.87</v>
      </c>
      <c r="O26" s="76">
        <f t="shared" si="5"/>
        <v>16457.36</v>
      </c>
      <c r="P26" s="77">
        <v>0</v>
      </c>
      <c r="Q26" s="42"/>
      <c r="R26" s="36">
        <f t="shared" si="7"/>
        <v>0</v>
      </c>
      <c r="S26" s="93">
        <f t="shared" si="3"/>
        <v>0</v>
      </c>
      <c r="T26" s="7"/>
      <c r="U26" s="7"/>
    </row>
    <row r="27" spans="1:21" ht="30" customHeight="1" x14ac:dyDescent="0.3">
      <c r="A27" s="37">
        <v>18</v>
      </c>
      <c r="B27" s="38">
        <v>270108</v>
      </c>
      <c r="C27" s="90" t="s">
        <v>38</v>
      </c>
      <c r="D27" s="86">
        <v>8423</v>
      </c>
      <c r="E27" s="32">
        <f t="shared" ref="E27:E54" si="9">D27/12*9</f>
        <v>6317.25</v>
      </c>
      <c r="F27" s="39">
        <v>4194</v>
      </c>
      <c r="G27" s="34">
        <f t="shared" si="4"/>
        <v>66.400000000000006</v>
      </c>
      <c r="H27" s="41">
        <v>3000</v>
      </c>
      <c r="I27" s="32">
        <v>2250</v>
      </c>
      <c r="J27" s="35">
        <v>2289</v>
      </c>
      <c r="K27" s="34">
        <f t="shared" si="1"/>
        <v>101.7</v>
      </c>
      <c r="L27" s="92">
        <f t="shared" si="2"/>
        <v>84.1</v>
      </c>
      <c r="M27" s="81"/>
      <c r="N27" s="80">
        <v>269231.64</v>
      </c>
      <c r="O27" s="76">
        <f t="shared" si="5"/>
        <v>80769.490000000005</v>
      </c>
      <c r="P27" s="77">
        <v>0</v>
      </c>
      <c r="Q27" s="42"/>
      <c r="R27" s="36">
        <f t="shared" si="7"/>
        <v>0</v>
      </c>
      <c r="S27" s="93">
        <f t="shared" si="3"/>
        <v>0</v>
      </c>
      <c r="T27" s="7"/>
      <c r="U27" s="7"/>
    </row>
    <row r="28" spans="1:21" ht="33.75" customHeight="1" x14ac:dyDescent="0.3">
      <c r="A28" s="37">
        <v>19</v>
      </c>
      <c r="B28" s="38">
        <v>270042</v>
      </c>
      <c r="C28" s="90" t="s">
        <v>39</v>
      </c>
      <c r="D28" s="86">
        <v>74863</v>
      </c>
      <c r="E28" s="32">
        <f t="shared" si="9"/>
        <v>56147.25</v>
      </c>
      <c r="F28" s="39">
        <v>36517</v>
      </c>
      <c r="G28" s="34">
        <f t="shared" si="4"/>
        <v>65</v>
      </c>
      <c r="H28" s="41">
        <v>34000</v>
      </c>
      <c r="I28" s="32">
        <v>25500</v>
      </c>
      <c r="J28" s="35">
        <v>9640</v>
      </c>
      <c r="K28" s="34">
        <f t="shared" si="1"/>
        <v>37.799999999999997</v>
      </c>
      <c r="L28" s="92">
        <f t="shared" si="2"/>
        <v>51.4</v>
      </c>
      <c r="M28" s="81"/>
      <c r="N28" s="80">
        <v>695745.65</v>
      </c>
      <c r="O28" s="76">
        <f t="shared" si="5"/>
        <v>208723.7</v>
      </c>
      <c r="P28" s="77">
        <v>0</v>
      </c>
      <c r="Q28" s="42"/>
      <c r="R28" s="36">
        <f t="shared" si="7"/>
        <v>0</v>
      </c>
      <c r="S28" s="93">
        <f t="shared" si="3"/>
        <v>0</v>
      </c>
      <c r="T28" s="7"/>
      <c r="U28" s="7"/>
    </row>
    <row r="29" spans="1:21" ht="30" customHeight="1" x14ac:dyDescent="0.3">
      <c r="A29" s="37">
        <v>20</v>
      </c>
      <c r="B29" s="38">
        <v>270098</v>
      </c>
      <c r="C29" s="90" t="s">
        <v>40</v>
      </c>
      <c r="D29" s="86">
        <v>26184</v>
      </c>
      <c r="E29" s="32">
        <f t="shared" si="9"/>
        <v>19638</v>
      </c>
      <c r="F29" s="39">
        <v>13966</v>
      </c>
      <c r="G29" s="34">
        <f t="shared" si="4"/>
        <v>71.099999999999994</v>
      </c>
      <c r="H29" s="41">
        <v>30000</v>
      </c>
      <c r="I29" s="32">
        <v>22500</v>
      </c>
      <c r="J29" s="35">
        <v>6483</v>
      </c>
      <c r="K29" s="34">
        <f t="shared" si="1"/>
        <v>28.8</v>
      </c>
      <c r="L29" s="92">
        <f t="shared" si="2"/>
        <v>50</v>
      </c>
      <c r="M29" s="81"/>
      <c r="N29" s="80">
        <v>988972.32</v>
      </c>
      <c r="O29" s="76">
        <f t="shared" si="5"/>
        <v>296691.7</v>
      </c>
      <c r="P29" s="77">
        <v>0</v>
      </c>
      <c r="Q29" s="42"/>
      <c r="R29" s="36">
        <f t="shared" si="7"/>
        <v>0</v>
      </c>
      <c r="S29" s="93">
        <f t="shared" si="3"/>
        <v>0</v>
      </c>
      <c r="T29" s="7"/>
      <c r="U29" s="7"/>
    </row>
    <row r="30" spans="1:21" ht="30" customHeight="1" x14ac:dyDescent="0.3">
      <c r="A30" s="37">
        <v>21</v>
      </c>
      <c r="B30" s="38">
        <v>270134</v>
      </c>
      <c r="C30" s="90" t="s">
        <v>41</v>
      </c>
      <c r="D30" s="86">
        <v>90004</v>
      </c>
      <c r="E30" s="32">
        <f t="shared" si="9"/>
        <v>67503</v>
      </c>
      <c r="F30" s="39">
        <v>24817</v>
      </c>
      <c r="G30" s="34">
        <f t="shared" si="4"/>
        <v>36.799999999999997</v>
      </c>
      <c r="H30" s="41">
        <v>85000</v>
      </c>
      <c r="I30" s="32">
        <v>63750</v>
      </c>
      <c r="J30" s="35">
        <v>18233</v>
      </c>
      <c r="K30" s="34">
        <f t="shared" si="1"/>
        <v>28.6</v>
      </c>
      <c r="L30" s="92">
        <f t="shared" si="2"/>
        <v>32.700000000000003</v>
      </c>
      <c r="M30" s="81"/>
      <c r="N30" s="80">
        <v>1862976.14</v>
      </c>
      <c r="O30" s="76">
        <f t="shared" si="5"/>
        <v>558892.84</v>
      </c>
      <c r="P30" s="77">
        <v>0</v>
      </c>
      <c r="Q30" s="42"/>
      <c r="R30" s="36">
        <f t="shared" si="7"/>
        <v>0</v>
      </c>
      <c r="S30" s="93">
        <f t="shared" si="3"/>
        <v>0</v>
      </c>
      <c r="T30" s="7"/>
      <c r="U30" s="7"/>
    </row>
    <row r="31" spans="1:21" ht="30" customHeight="1" x14ac:dyDescent="0.3">
      <c r="A31" s="37">
        <v>22</v>
      </c>
      <c r="B31" s="38">
        <v>270155</v>
      </c>
      <c r="C31" s="90" t="s">
        <v>42</v>
      </c>
      <c r="D31" s="86">
        <v>37696</v>
      </c>
      <c r="E31" s="32">
        <f t="shared" si="9"/>
        <v>28272</v>
      </c>
      <c r="F31" s="39">
        <v>23217</v>
      </c>
      <c r="G31" s="34">
        <f t="shared" si="4"/>
        <v>82.1</v>
      </c>
      <c r="H31" s="41">
        <v>21000</v>
      </c>
      <c r="I31" s="32">
        <v>15750</v>
      </c>
      <c r="J31" s="35">
        <v>8191</v>
      </c>
      <c r="K31" s="34">
        <f t="shared" si="1"/>
        <v>52</v>
      </c>
      <c r="L31" s="92">
        <f t="shared" si="2"/>
        <v>67.099999999999994</v>
      </c>
      <c r="M31" s="81"/>
      <c r="N31" s="80">
        <v>2262461.0299999998</v>
      </c>
      <c r="O31" s="76">
        <f t="shared" si="5"/>
        <v>678738.31</v>
      </c>
      <c r="P31" s="77">
        <v>0</v>
      </c>
      <c r="Q31" s="42"/>
      <c r="R31" s="36">
        <f t="shared" si="7"/>
        <v>0</v>
      </c>
      <c r="S31" s="93">
        <f t="shared" si="3"/>
        <v>0</v>
      </c>
      <c r="T31" s="7"/>
      <c r="U31" s="7"/>
    </row>
    <row r="32" spans="1:21" ht="30" customHeight="1" x14ac:dyDescent="0.3">
      <c r="A32" s="37">
        <v>23</v>
      </c>
      <c r="B32" s="31">
        <v>270168</v>
      </c>
      <c r="C32" s="89" t="s">
        <v>43</v>
      </c>
      <c r="D32" s="86">
        <v>46085</v>
      </c>
      <c r="E32" s="32">
        <f t="shared" si="9"/>
        <v>34563.75</v>
      </c>
      <c r="F32" s="39">
        <v>22085</v>
      </c>
      <c r="G32" s="34">
        <f t="shared" si="4"/>
        <v>63.9</v>
      </c>
      <c r="H32" s="35">
        <v>23532</v>
      </c>
      <c r="I32" s="32">
        <v>17649</v>
      </c>
      <c r="J32" s="35">
        <v>14294</v>
      </c>
      <c r="K32" s="34">
        <f t="shared" si="1"/>
        <v>81</v>
      </c>
      <c r="L32" s="92">
        <f t="shared" si="2"/>
        <v>72.5</v>
      </c>
      <c r="M32" s="81"/>
      <c r="N32" s="80">
        <v>3736057.47</v>
      </c>
      <c r="O32" s="76">
        <f t="shared" si="5"/>
        <v>1120817.24</v>
      </c>
      <c r="P32" s="77">
        <v>0</v>
      </c>
      <c r="Q32" s="42"/>
      <c r="R32" s="36">
        <f t="shared" si="7"/>
        <v>0</v>
      </c>
      <c r="S32" s="93">
        <f t="shared" si="3"/>
        <v>0</v>
      </c>
      <c r="T32" s="7"/>
      <c r="U32" s="7"/>
    </row>
    <row r="33" spans="1:21" ht="30" customHeight="1" x14ac:dyDescent="0.3">
      <c r="A33" s="37">
        <v>24</v>
      </c>
      <c r="B33" s="38">
        <v>270169</v>
      </c>
      <c r="C33" s="90" t="s">
        <v>44</v>
      </c>
      <c r="D33" s="86">
        <v>134796</v>
      </c>
      <c r="E33" s="32">
        <f t="shared" si="9"/>
        <v>101097</v>
      </c>
      <c r="F33" s="39">
        <v>65637</v>
      </c>
      <c r="G33" s="34">
        <f t="shared" si="4"/>
        <v>64.900000000000006</v>
      </c>
      <c r="H33" s="41">
        <v>73977</v>
      </c>
      <c r="I33" s="32">
        <v>55483</v>
      </c>
      <c r="J33" s="35">
        <v>30196</v>
      </c>
      <c r="K33" s="34">
        <f t="shared" si="1"/>
        <v>54.4</v>
      </c>
      <c r="L33" s="92">
        <f t="shared" si="2"/>
        <v>59.7</v>
      </c>
      <c r="M33" s="81"/>
      <c r="N33" s="80">
        <v>10722882.84</v>
      </c>
      <c r="O33" s="76">
        <f t="shared" si="5"/>
        <v>3216864.85</v>
      </c>
      <c r="P33" s="77">
        <v>0</v>
      </c>
      <c r="Q33" s="42"/>
      <c r="R33" s="36">
        <f t="shared" si="7"/>
        <v>0</v>
      </c>
      <c r="S33" s="93">
        <f t="shared" si="3"/>
        <v>0</v>
      </c>
      <c r="T33" s="7"/>
      <c r="U33" s="7"/>
    </row>
    <row r="34" spans="1:21" ht="30" customHeight="1" x14ac:dyDescent="0.3">
      <c r="A34" s="37">
        <v>25</v>
      </c>
      <c r="B34" s="38">
        <v>270087</v>
      </c>
      <c r="C34" s="90" t="s">
        <v>45</v>
      </c>
      <c r="D34" s="86">
        <v>29634</v>
      </c>
      <c r="E34" s="32">
        <f t="shared" si="9"/>
        <v>22225.5</v>
      </c>
      <c r="F34" s="39">
        <v>10094</v>
      </c>
      <c r="G34" s="34">
        <f t="shared" si="4"/>
        <v>45.4</v>
      </c>
      <c r="H34" s="41">
        <v>14360</v>
      </c>
      <c r="I34" s="32">
        <v>10770</v>
      </c>
      <c r="J34" s="35">
        <v>7047</v>
      </c>
      <c r="K34" s="34">
        <f t="shared" si="1"/>
        <v>65.400000000000006</v>
      </c>
      <c r="L34" s="92">
        <f t="shared" si="2"/>
        <v>55.4</v>
      </c>
      <c r="M34" s="81"/>
      <c r="N34" s="80">
        <v>4396236.26</v>
      </c>
      <c r="O34" s="76">
        <f t="shared" si="5"/>
        <v>1318870.8799999999</v>
      </c>
      <c r="P34" s="77">
        <v>0</v>
      </c>
      <c r="Q34" s="42"/>
      <c r="R34" s="36">
        <f t="shared" si="7"/>
        <v>0</v>
      </c>
      <c r="S34" s="93">
        <f t="shared" si="3"/>
        <v>0</v>
      </c>
      <c r="T34" s="7"/>
      <c r="U34" s="7"/>
    </row>
    <row r="35" spans="1:21" ht="30" customHeight="1" x14ac:dyDescent="0.3">
      <c r="A35" s="37">
        <v>26</v>
      </c>
      <c r="B35" s="38">
        <v>270050</v>
      </c>
      <c r="C35" s="90" t="s">
        <v>46</v>
      </c>
      <c r="D35" s="86">
        <v>89008</v>
      </c>
      <c r="E35" s="32">
        <f t="shared" si="9"/>
        <v>66756</v>
      </c>
      <c r="F35" s="39">
        <v>69933</v>
      </c>
      <c r="G35" s="34">
        <f t="shared" si="4"/>
        <v>104.8</v>
      </c>
      <c r="H35" s="41">
        <v>37338</v>
      </c>
      <c r="I35" s="32">
        <v>28003.5</v>
      </c>
      <c r="J35" s="35">
        <v>43269</v>
      </c>
      <c r="K35" s="34">
        <f t="shared" si="1"/>
        <v>154.5</v>
      </c>
      <c r="L35" s="92">
        <f t="shared" si="2"/>
        <v>129.69999999999999</v>
      </c>
      <c r="M35" s="81"/>
      <c r="N35" s="80">
        <v>5240303.49</v>
      </c>
      <c r="O35" s="76">
        <f t="shared" si="5"/>
        <v>1572091.05</v>
      </c>
      <c r="P35" s="77">
        <v>0</v>
      </c>
      <c r="Q35" s="42"/>
      <c r="R35" s="36">
        <f t="shared" si="7"/>
        <v>0</v>
      </c>
      <c r="S35" s="93">
        <f t="shared" si="3"/>
        <v>0</v>
      </c>
      <c r="T35" s="7"/>
      <c r="U35" s="7"/>
    </row>
    <row r="36" spans="1:21" ht="30" customHeight="1" x14ac:dyDescent="0.3">
      <c r="A36" s="37">
        <v>27</v>
      </c>
      <c r="B36" s="38">
        <v>270051</v>
      </c>
      <c r="C36" s="90" t="s">
        <v>47</v>
      </c>
      <c r="D36" s="86">
        <v>41707</v>
      </c>
      <c r="E36" s="32">
        <f t="shared" si="9"/>
        <v>31280.25</v>
      </c>
      <c r="F36" s="39">
        <v>33741</v>
      </c>
      <c r="G36" s="34">
        <f t="shared" si="4"/>
        <v>107.9</v>
      </c>
      <c r="H36" s="41">
        <v>35409</v>
      </c>
      <c r="I36" s="32">
        <v>26556.75</v>
      </c>
      <c r="J36" s="35">
        <v>29703</v>
      </c>
      <c r="K36" s="34">
        <f t="shared" si="1"/>
        <v>111.8</v>
      </c>
      <c r="L36" s="92">
        <f t="shared" si="2"/>
        <v>109.9</v>
      </c>
      <c r="M36" s="81"/>
      <c r="N36" s="80">
        <v>1349498.74</v>
      </c>
      <c r="O36" s="76">
        <f t="shared" si="5"/>
        <v>404849.62</v>
      </c>
      <c r="P36" s="77">
        <v>0</v>
      </c>
      <c r="Q36" s="42"/>
      <c r="R36" s="36">
        <f t="shared" si="7"/>
        <v>0</v>
      </c>
      <c r="S36" s="93">
        <f t="shared" si="3"/>
        <v>0</v>
      </c>
      <c r="T36" s="7"/>
      <c r="U36" s="7"/>
    </row>
    <row r="37" spans="1:21" ht="46.5" customHeight="1" x14ac:dyDescent="0.3">
      <c r="A37" s="37">
        <v>28</v>
      </c>
      <c r="B37" s="38">
        <v>270052</v>
      </c>
      <c r="C37" s="90" t="s">
        <v>48</v>
      </c>
      <c r="D37" s="86">
        <v>51393</v>
      </c>
      <c r="E37" s="32">
        <f t="shared" si="9"/>
        <v>38544.75</v>
      </c>
      <c r="F37" s="39">
        <v>28750</v>
      </c>
      <c r="G37" s="34">
        <f t="shared" si="4"/>
        <v>74.599999999999994</v>
      </c>
      <c r="H37" s="41">
        <v>25000</v>
      </c>
      <c r="I37" s="39">
        <v>18750</v>
      </c>
      <c r="J37" s="41">
        <v>13563</v>
      </c>
      <c r="K37" s="34">
        <f t="shared" si="1"/>
        <v>72.3</v>
      </c>
      <c r="L37" s="92">
        <f t="shared" si="2"/>
        <v>73.5</v>
      </c>
      <c r="M37" s="74">
        <f t="shared" ref="M37:M38" si="10">IF(L37&gt;=90,1,(IF(L37&gt;60,0.75,(IF(L37&gt;=30,0.45,0)))))</f>
        <v>0.75</v>
      </c>
      <c r="N37" s="79">
        <v>3099858.58</v>
      </c>
      <c r="O37" s="76">
        <f t="shared" si="5"/>
        <v>929957.57</v>
      </c>
      <c r="P37" s="77">
        <v>27691</v>
      </c>
      <c r="Q37" s="44"/>
      <c r="R37" s="36">
        <f t="shared" si="7"/>
        <v>4595598.3600000003</v>
      </c>
      <c r="S37" s="93">
        <f t="shared" si="3"/>
        <v>3446698.77</v>
      </c>
      <c r="T37" s="7"/>
      <c r="U37" s="7"/>
    </row>
    <row r="38" spans="1:21" ht="36.75" customHeight="1" x14ac:dyDescent="0.3">
      <c r="A38" s="37">
        <v>29</v>
      </c>
      <c r="B38" s="38">
        <v>270053</v>
      </c>
      <c r="C38" s="89" t="s">
        <v>49</v>
      </c>
      <c r="D38" s="85">
        <v>85764</v>
      </c>
      <c r="E38" s="32">
        <f t="shared" si="9"/>
        <v>64323</v>
      </c>
      <c r="F38" s="32">
        <v>60102</v>
      </c>
      <c r="G38" s="34">
        <f t="shared" si="4"/>
        <v>93.4</v>
      </c>
      <c r="H38" s="35">
        <v>80010</v>
      </c>
      <c r="I38" s="32">
        <v>60007.5</v>
      </c>
      <c r="J38" s="35">
        <v>47037</v>
      </c>
      <c r="K38" s="34">
        <f t="shared" si="1"/>
        <v>78.400000000000006</v>
      </c>
      <c r="L38" s="92">
        <f t="shared" si="2"/>
        <v>85.9</v>
      </c>
      <c r="M38" s="74">
        <f t="shared" si="10"/>
        <v>0.75</v>
      </c>
      <c r="N38" s="80">
        <v>5692910.6500000004</v>
      </c>
      <c r="O38" s="76">
        <f t="shared" si="5"/>
        <v>1707873.2</v>
      </c>
      <c r="P38" s="77">
        <v>60532</v>
      </c>
      <c r="Q38" s="36"/>
      <c r="R38" s="36">
        <f t="shared" si="7"/>
        <v>10045890.720000001</v>
      </c>
      <c r="S38" s="93">
        <f t="shared" si="3"/>
        <v>7534418.04</v>
      </c>
      <c r="T38" s="7"/>
      <c r="U38" s="7"/>
    </row>
    <row r="39" spans="1:21" ht="30" customHeight="1" x14ac:dyDescent="0.3">
      <c r="A39" s="37">
        <v>30</v>
      </c>
      <c r="B39" s="38">
        <v>270047</v>
      </c>
      <c r="C39" s="90" t="s">
        <v>50</v>
      </c>
      <c r="D39" s="86">
        <v>28526</v>
      </c>
      <c r="E39" s="32">
        <f t="shared" si="9"/>
        <v>21394.5</v>
      </c>
      <c r="F39" s="39">
        <v>23031</v>
      </c>
      <c r="G39" s="34">
        <f t="shared" si="4"/>
        <v>107.6</v>
      </c>
      <c r="H39" s="41">
        <v>19600</v>
      </c>
      <c r="I39" s="32">
        <v>14700</v>
      </c>
      <c r="J39" s="35">
        <v>10950</v>
      </c>
      <c r="K39" s="34">
        <f t="shared" si="1"/>
        <v>74.5</v>
      </c>
      <c r="L39" s="92">
        <f t="shared" ref="L39:L54" si="11">(G39+K39)/2</f>
        <v>91.05</v>
      </c>
      <c r="M39" s="81"/>
      <c r="N39" s="80">
        <v>2871169.91</v>
      </c>
      <c r="O39" s="76">
        <f t="shared" si="5"/>
        <v>861350.97</v>
      </c>
      <c r="P39" s="77">
        <v>0</v>
      </c>
      <c r="Q39" s="42"/>
      <c r="R39" s="36">
        <f t="shared" si="6"/>
        <v>0</v>
      </c>
      <c r="S39" s="93">
        <f t="shared" si="3"/>
        <v>0</v>
      </c>
      <c r="T39" s="7"/>
      <c r="U39" s="7"/>
    </row>
    <row r="40" spans="1:21" ht="30" customHeight="1" x14ac:dyDescent="0.3">
      <c r="A40" s="37">
        <v>31</v>
      </c>
      <c r="B40" s="38">
        <v>270056</v>
      </c>
      <c r="C40" s="90" t="s">
        <v>51</v>
      </c>
      <c r="D40" s="86">
        <v>88251</v>
      </c>
      <c r="E40" s="32">
        <f t="shared" si="9"/>
        <v>66188.25</v>
      </c>
      <c r="F40" s="39">
        <v>68306</v>
      </c>
      <c r="G40" s="34">
        <f t="shared" si="4"/>
        <v>103.2</v>
      </c>
      <c r="H40" s="41">
        <v>60333</v>
      </c>
      <c r="I40" s="32">
        <v>45249.75</v>
      </c>
      <c r="J40" s="35">
        <v>33033</v>
      </c>
      <c r="K40" s="34">
        <f t="shared" si="1"/>
        <v>73</v>
      </c>
      <c r="L40" s="92">
        <f t="shared" si="11"/>
        <v>88.1</v>
      </c>
      <c r="M40" s="81"/>
      <c r="N40" s="80">
        <v>8575785.2300000004</v>
      </c>
      <c r="O40" s="76">
        <f t="shared" si="5"/>
        <v>2572735.5699999998</v>
      </c>
      <c r="P40" s="77">
        <v>0</v>
      </c>
      <c r="Q40" s="42"/>
      <c r="R40" s="36">
        <f t="shared" si="6"/>
        <v>0</v>
      </c>
      <c r="S40" s="93">
        <f t="shared" si="3"/>
        <v>0</v>
      </c>
      <c r="T40" s="7"/>
      <c r="U40" s="7"/>
    </row>
    <row r="41" spans="1:21" ht="49.2" customHeight="1" x14ac:dyDescent="0.3">
      <c r="A41" s="37">
        <v>32</v>
      </c>
      <c r="B41" s="38">
        <v>270057</v>
      </c>
      <c r="C41" s="90" t="s">
        <v>52</v>
      </c>
      <c r="D41" s="86">
        <v>42736</v>
      </c>
      <c r="E41" s="32">
        <f t="shared" si="9"/>
        <v>32052</v>
      </c>
      <c r="F41" s="39">
        <v>33013</v>
      </c>
      <c r="G41" s="34">
        <f t="shared" si="4"/>
        <v>103</v>
      </c>
      <c r="H41" s="41">
        <v>12830</v>
      </c>
      <c r="I41" s="32">
        <v>9622.5</v>
      </c>
      <c r="J41" s="35">
        <v>8612</v>
      </c>
      <c r="K41" s="34">
        <f t="shared" si="1"/>
        <v>89.5</v>
      </c>
      <c r="L41" s="92">
        <f t="shared" si="11"/>
        <v>96.25</v>
      </c>
      <c r="M41" s="81"/>
      <c r="N41" s="80">
        <v>980538.26</v>
      </c>
      <c r="O41" s="76">
        <f t="shared" si="5"/>
        <v>294161.48</v>
      </c>
      <c r="P41" s="77">
        <v>0</v>
      </c>
      <c r="Q41" s="42"/>
      <c r="R41" s="36">
        <f t="shared" si="6"/>
        <v>0</v>
      </c>
      <c r="S41" s="93">
        <f t="shared" si="3"/>
        <v>0</v>
      </c>
      <c r="T41" s="7"/>
      <c r="U41" s="7"/>
    </row>
    <row r="42" spans="1:21" ht="27" customHeight="1" x14ac:dyDescent="0.3">
      <c r="A42" s="37">
        <v>33</v>
      </c>
      <c r="B42" s="38">
        <v>270060</v>
      </c>
      <c r="C42" s="90" t="s">
        <v>53</v>
      </c>
      <c r="D42" s="86">
        <v>14918</v>
      </c>
      <c r="E42" s="32">
        <f t="shared" si="9"/>
        <v>11188.5</v>
      </c>
      <c r="F42" s="39">
        <v>9938</v>
      </c>
      <c r="G42" s="34">
        <f t="shared" si="4"/>
        <v>88.8</v>
      </c>
      <c r="H42" s="41">
        <v>8124</v>
      </c>
      <c r="I42" s="32">
        <v>6093</v>
      </c>
      <c r="J42" s="35">
        <v>5646</v>
      </c>
      <c r="K42" s="34">
        <f t="shared" si="1"/>
        <v>92.7</v>
      </c>
      <c r="L42" s="92">
        <f t="shared" si="11"/>
        <v>90.75</v>
      </c>
      <c r="M42" s="81"/>
      <c r="N42" s="80">
        <v>168224.69</v>
      </c>
      <c r="O42" s="76">
        <f t="shared" si="5"/>
        <v>50467.41</v>
      </c>
      <c r="P42" s="77">
        <v>0</v>
      </c>
      <c r="Q42" s="42"/>
      <c r="R42" s="36">
        <f t="shared" si="6"/>
        <v>0</v>
      </c>
      <c r="S42" s="93">
        <f t="shared" si="3"/>
        <v>0</v>
      </c>
      <c r="T42" s="7"/>
      <c r="U42" s="7"/>
    </row>
    <row r="43" spans="1:21" ht="33.75" customHeight="1" x14ac:dyDescent="0.3">
      <c r="A43" s="37">
        <v>34</v>
      </c>
      <c r="B43" s="38">
        <v>270146</v>
      </c>
      <c r="C43" s="90" t="s">
        <v>54</v>
      </c>
      <c r="D43" s="86">
        <v>43774</v>
      </c>
      <c r="E43" s="32">
        <f t="shared" si="9"/>
        <v>32830.5</v>
      </c>
      <c r="F43" s="39">
        <v>23661</v>
      </c>
      <c r="G43" s="34">
        <f t="shared" si="4"/>
        <v>72.099999999999994</v>
      </c>
      <c r="H43" s="41">
        <v>38694</v>
      </c>
      <c r="I43" s="32">
        <v>29020.5</v>
      </c>
      <c r="J43" s="35">
        <v>16834</v>
      </c>
      <c r="K43" s="34">
        <f t="shared" si="1"/>
        <v>58</v>
      </c>
      <c r="L43" s="92">
        <f t="shared" si="11"/>
        <v>65.05</v>
      </c>
      <c r="M43" s="81"/>
      <c r="N43" s="80">
        <v>5843560.1399999997</v>
      </c>
      <c r="O43" s="76">
        <f t="shared" si="5"/>
        <v>1753068.04</v>
      </c>
      <c r="P43" s="77">
        <v>0</v>
      </c>
      <c r="Q43" s="42"/>
      <c r="R43" s="36">
        <f t="shared" si="6"/>
        <v>0</v>
      </c>
      <c r="S43" s="93">
        <f t="shared" si="3"/>
        <v>0</v>
      </c>
      <c r="T43" s="7"/>
      <c r="U43" s="7"/>
    </row>
    <row r="44" spans="1:21" ht="30" customHeight="1" x14ac:dyDescent="0.3">
      <c r="A44" s="37">
        <v>35</v>
      </c>
      <c r="B44" s="38">
        <v>270147</v>
      </c>
      <c r="C44" s="90" t="s">
        <v>55</v>
      </c>
      <c r="D44" s="86">
        <v>91177</v>
      </c>
      <c r="E44" s="32">
        <f t="shared" si="9"/>
        <v>68382.75</v>
      </c>
      <c r="F44" s="39">
        <v>58888</v>
      </c>
      <c r="G44" s="34">
        <f t="shared" si="4"/>
        <v>86.1</v>
      </c>
      <c r="H44" s="41">
        <v>66606</v>
      </c>
      <c r="I44" s="32">
        <v>49954.5</v>
      </c>
      <c r="J44" s="35">
        <v>38694</v>
      </c>
      <c r="K44" s="34">
        <f t="shared" si="1"/>
        <v>77.5</v>
      </c>
      <c r="L44" s="92">
        <f t="shared" si="11"/>
        <v>81.8</v>
      </c>
      <c r="M44" s="81"/>
      <c r="N44" s="80">
        <v>8518643.1500000004</v>
      </c>
      <c r="O44" s="76">
        <f t="shared" si="5"/>
        <v>2555592.9500000002</v>
      </c>
      <c r="P44" s="77">
        <v>0</v>
      </c>
      <c r="Q44" s="42"/>
      <c r="R44" s="36">
        <f t="shared" si="6"/>
        <v>0</v>
      </c>
      <c r="S44" s="93">
        <f t="shared" si="3"/>
        <v>0</v>
      </c>
      <c r="T44" s="7"/>
      <c r="U44" s="7"/>
    </row>
    <row r="45" spans="1:21" ht="30" customHeight="1" x14ac:dyDescent="0.3">
      <c r="A45" s="37">
        <v>36</v>
      </c>
      <c r="B45" s="38">
        <v>270068</v>
      </c>
      <c r="C45" s="90" t="s">
        <v>56</v>
      </c>
      <c r="D45" s="86">
        <v>63354</v>
      </c>
      <c r="E45" s="32">
        <f t="shared" si="9"/>
        <v>47515.5</v>
      </c>
      <c r="F45" s="39">
        <v>28327</v>
      </c>
      <c r="G45" s="34">
        <f t="shared" si="4"/>
        <v>59.6</v>
      </c>
      <c r="H45" s="41">
        <v>35000</v>
      </c>
      <c r="I45" s="32">
        <v>26250</v>
      </c>
      <c r="J45" s="35">
        <v>17053</v>
      </c>
      <c r="K45" s="34">
        <f t="shared" si="1"/>
        <v>65</v>
      </c>
      <c r="L45" s="92">
        <f t="shared" si="11"/>
        <v>62.3</v>
      </c>
      <c r="M45" s="81"/>
      <c r="N45" s="80">
        <v>5563035.5099999998</v>
      </c>
      <c r="O45" s="76">
        <f t="shared" si="5"/>
        <v>1668910.65</v>
      </c>
      <c r="P45" s="77">
        <v>0</v>
      </c>
      <c r="Q45" s="42"/>
      <c r="R45" s="36">
        <f t="shared" si="6"/>
        <v>0</v>
      </c>
      <c r="S45" s="93">
        <f t="shared" si="3"/>
        <v>0</v>
      </c>
      <c r="T45" s="7"/>
      <c r="U45" s="7"/>
    </row>
    <row r="46" spans="1:21" ht="30" customHeight="1" x14ac:dyDescent="0.3">
      <c r="A46" s="37">
        <v>37</v>
      </c>
      <c r="B46" s="38">
        <v>270069</v>
      </c>
      <c r="C46" s="90" t="s">
        <v>57</v>
      </c>
      <c r="D46" s="86">
        <v>11914</v>
      </c>
      <c r="E46" s="32">
        <f t="shared" si="9"/>
        <v>8935.5</v>
      </c>
      <c r="F46" s="39">
        <v>7108</v>
      </c>
      <c r="G46" s="34">
        <f t="shared" si="4"/>
        <v>79.5</v>
      </c>
      <c r="H46" s="41">
        <v>6600</v>
      </c>
      <c r="I46" s="32">
        <v>4950</v>
      </c>
      <c r="J46" s="35">
        <v>2679</v>
      </c>
      <c r="K46" s="34">
        <f t="shared" si="1"/>
        <v>54.1</v>
      </c>
      <c r="L46" s="92">
        <f t="shared" si="11"/>
        <v>66.8</v>
      </c>
      <c r="M46" s="81"/>
      <c r="N46" s="80">
        <v>524837.80000000005</v>
      </c>
      <c r="O46" s="76">
        <f t="shared" si="5"/>
        <v>157451.34</v>
      </c>
      <c r="P46" s="77">
        <v>0</v>
      </c>
      <c r="Q46" s="42"/>
      <c r="R46" s="36">
        <f t="shared" si="6"/>
        <v>0</v>
      </c>
      <c r="S46" s="93">
        <f t="shared" si="3"/>
        <v>0</v>
      </c>
      <c r="T46" s="7"/>
      <c r="U46" s="7"/>
    </row>
    <row r="47" spans="1:21" ht="30" customHeight="1" x14ac:dyDescent="0.3">
      <c r="A47" s="37">
        <v>38</v>
      </c>
      <c r="B47" s="38">
        <v>270091</v>
      </c>
      <c r="C47" s="90" t="s">
        <v>58</v>
      </c>
      <c r="D47" s="86">
        <v>59521</v>
      </c>
      <c r="E47" s="32">
        <f t="shared" si="9"/>
        <v>44640.75</v>
      </c>
      <c r="F47" s="39">
        <v>17218</v>
      </c>
      <c r="G47" s="34">
        <f t="shared" si="4"/>
        <v>38.6</v>
      </c>
      <c r="H47" s="41">
        <v>57000</v>
      </c>
      <c r="I47" s="32">
        <v>42750</v>
      </c>
      <c r="J47" s="35">
        <v>19756</v>
      </c>
      <c r="K47" s="34">
        <f t="shared" si="1"/>
        <v>46.2</v>
      </c>
      <c r="L47" s="92">
        <f t="shared" si="11"/>
        <v>42.400000000000006</v>
      </c>
      <c r="M47" s="81"/>
      <c r="N47" s="80">
        <v>5625875.3700000001</v>
      </c>
      <c r="O47" s="76">
        <f t="shared" si="5"/>
        <v>1687762.61</v>
      </c>
      <c r="P47" s="77">
        <v>0</v>
      </c>
      <c r="Q47" s="42"/>
      <c r="R47" s="36">
        <f t="shared" si="6"/>
        <v>0</v>
      </c>
      <c r="S47" s="93">
        <f t="shared" si="3"/>
        <v>0</v>
      </c>
      <c r="T47" s="7"/>
      <c r="U47" s="7"/>
    </row>
    <row r="48" spans="1:21" ht="30" customHeight="1" x14ac:dyDescent="0.3">
      <c r="A48" s="37">
        <v>39</v>
      </c>
      <c r="B48" s="38">
        <v>270156</v>
      </c>
      <c r="C48" s="90" t="s">
        <v>59</v>
      </c>
      <c r="D48" s="86">
        <v>59588</v>
      </c>
      <c r="E48" s="32">
        <f t="shared" si="9"/>
        <v>44691</v>
      </c>
      <c r="F48" s="39">
        <v>17858</v>
      </c>
      <c r="G48" s="34">
        <f t="shared" si="4"/>
        <v>40</v>
      </c>
      <c r="H48" s="41">
        <v>47500</v>
      </c>
      <c r="I48" s="32">
        <v>35625</v>
      </c>
      <c r="J48" s="35">
        <v>10576</v>
      </c>
      <c r="K48" s="34">
        <f t="shared" si="1"/>
        <v>29.7</v>
      </c>
      <c r="L48" s="92">
        <f t="shared" si="11"/>
        <v>34.85</v>
      </c>
      <c r="M48" s="81"/>
      <c r="N48" s="80">
        <v>2227770.0099999998</v>
      </c>
      <c r="O48" s="76">
        <f t="shared" si="5"/>
        <v>668331</v>
      </c>
      <c r="P48" s="77">
        <v>0</v>
      </c>
      <c r="Q48" s="42"/>
      <c r="R48" s="36">
        <f t="shared" si="6"/>
        <v>0</v>
      </c>
      <c r="S48" s="93">
        <f t="shared" si="3"/>
        <v>0</v>
      </c>
      <c r="T48" s="7"/>
      <c r="U48" s="7"/>
    </row>
    <row r="49" spans="1:392" ht="30" customHeight="1" x14ac:dyDescent="0.3">
      <c r="A49" s="37">
        <v>40</v>
      </c>
      <c r="B49" s="38">
        <v>270088</v>
      </c>
      <c r="C49" s="90" t="s">
        <v>60</v>
      </c>
      <c r="D49" s="86">
        <v>78346</v>
      </c>
      <c r="E49" s="32">
        <f t="shared" si="9"/>
        <v>58759.5</v>
      </c>
      <c r="F49" s="39">
        <v>39532</v>
      </c>
      <c r="G49" s="34">
        <f t="shared" si="4"/>
        <v>67.3</v>
      </c>
      <c r="H49" s="41">
        <v>22178</v>
      </c>
      <c r="I49" s="32">
        <v>16633.5</v>
      </c>
      <c r="J49" s="35">
        <v>11986</v>
      </c>
      <c r="K49" s="34">
        <f t="shared" si="1"/>
        <v>72.099999999999994</v>
      </c>
      <c r="L49" s="92">
        <f t="shared" si="11"/>
        <v>69.699999999999989</v>
      </c>
      <c r="M49" s="81"/>
      <c r="N49" s="80">
        <v>10510968.58</v>
      </c>
      <c r="O49" s="76">
        <f t="shared" si="5"/>
        <v>3153290.57</v>
      </c>
      <c r="P49" s="77">
        <v>0</v>
      </c>
      <c r="Q49" s="42"/>
      <c r="R49" s="36">
        <f t="shared" si="6"/>
        <v>0</v>
      </c>
      <c r="S49" s="93">
        <f t="shared" si="3"/>
        <v>0</v>
      </c>
      <c r="T49" s="7"/>
      <c r="U49" s="7"/>
    </row>
    <row r="50" spans="1:392" ht="30" customHeight="1" x14ac:dyDescent="0.3">
      <c r="A50" s="37">
        <v>41</v>
      </c>
      <c r="B50" s="38">
        <v>270170</v>
      </c>
      <c r="C50" s="90" t="s">
        <v>61</v>
      </c>
      <c r="D50" s="86">
        <v>56358</v>
      </c>
      <c r="E50" s="32">
        <f t="shared" si="9"/>
        <v>42268.5</v>
      </c>
      <c r="F50" s="39">
        <v>34379</v>
      </c>
      <c r="G50" s="34">
        <f t="shared" si="4"/>
        <v>81.3</v>
      </c>
      <c r="H50" s="41">
        <v>29581</v>
      </c>
      <c r="I50" s="32">
        <v>22185.75</v>
      </c>
      <c r="J50" s="35">
        <v>19986</v>
      </c>
      <c r="K50" s="34">
        <f t="shared" si="1"/>
        <v>90.1</v>
      </c>
      <c r="L50" s="92">
        <f t="shared" si="11"/>
        <v>85.699999999999989</v>
      </c>
      <c r="M50" s="81"/>
      <c r="N50" s="80">
        <v>6584024.5599999996</v>
      </c>
      <c r="O50" s="76">
        <f t="shared" si="5"/>
        <v>1975207.37</v>
      </c>
      <c r="P50" s="77">
        <v>0</v>
      </c>
      <c r="Q50" s="42"/>
      <c r="R50" s="36">
        <f t="shared" si="6"/>
        <v>0</v>
      </c>
      <c r="S50" s="93">
        <f t="shared" si="3"/>
        <v>0</v>
      </c>
      <c r="T50" s="7"/>
      <c r="U50" s="7"/>
    </row>
    <row r="51" spans="1:392" ht="30" customHeight="1" x14ac:dyDescent="0.3">
      <c r="A51" s="37">
        <v>42</v>
      </c>
      <c r="B51" s="38">
        <v>270171</v>
      </c>
      <c r="C51" s="90" t="s">
        <v>62</v>
      </c>
      <c r="D51" s="86">
        <v>59800</v>
      </c>
      <c r="E51" s="32">
        <f t="shared" si="9"/>
        <v>44850</v>
      </c>
      <c r="F51" s="39">
        <v>28110</v>
      </c>
      <c r="G51" s="34">
        <f t="shared" si="4"/>
        <v>62.7</v>
      </c>
      <c r="H51" s="41">
        <v>16972</v>
      </c>
      <c r="I51" s="32">
        <v>12729</v>
      </c>
      <c r="J51" s="35">
        <v>12615</v>
      </c>
      <c r="K51" s="34">
        <f t="shared" si="1"/>
        <v>99.1</v>
      </c>
      <c r="L51" s="92">
        <f t="shared" si="11"/>
        <v>80.900000000000006</v>
      </c>
      <c r="M51" s="81"/>
      <c r="N51" s="80">
        <v>5643952.6299999999</v>
      </c>
      <c r="O51" s="76">
        <f t="shared" si="5"/>
        <v>1693185.79</v>
      </c>
      <c r="P51" s="77">
        <v>0</v>
      </c>
      <c r="Q51" s="42"/>
      <c r="R51" s="36">
        <f t="shared" si="6"/>
        <v>0</v>
      </c>
      <c r="S51" s="93">
        <f t="shared" si="3"/>
        <v>0</v>
      </c>
      <c r="T51" s="7"/>
      <c r="U51" s="7"/>
    </row>
    <row r="52" spans="1:392" ht="30" customHeight="1" x14ac:dyDescent="0.3">
      <c r="A52" s="45">
        <v>43</v>
      </c>
      <c r="B52" s="46">
        <v>270095</v>
      </c>
      <c r="C52" s="90" t="s">
        <v>63</v>
      </c>
      <c r="D52" s="86">
        <v>4299</v>
      </c>
      <c r="E52" s="32">
        <f t="shared" si="9"/>
        <v>3224.25</v>
      </c>
      <c r="F52" s="39">
        <v>1995</v>
      </c>
      <c r="G52" s="34">
        <f t="shared" si="4"/>
        <v>61.9</v>
      </c>
      <c r="H52" s="41">
        <v>2027</v>
      </c>
      <c r="I52" s="32">
        <v>1520</v>
      </c>
      <c r="J52" s="35">
        <v>1421</v>
      </c>
      <c r="K52" s="34">
        <f t="shared" si="1"/>
        <v>93.5</v>
      </c>
      <c r="L52" s="92">
        <f t="shared" si="11"/>
        <v>77.7</v>
      </c>
      <c r="M52" s="81"/>
      <c r="N52" s="80">
        <v>1972962.62</v>
      </c>
      <c r="O52" s="76">
        <f>ROUND(N52*0.3,2)</f>
        <v>591888.79</v>
      </c>
      <c r="P52" s="77">
        <v>0</v>
      </c>
      <c r="Q52" s="42"/>
      <c r="R52" s="36">
        <f t="shared" si="6"/>
        <v>0</v>
      </c>
      <c r="S52" s="93">
        <f t="shared" si="3"/>
        <v>0</v>
      </c>
      <c r="T52" s="7"/>
      <c r="U52" s="7"/>
    </row>
    <row r="53" spans="1:392" ht="30" customHeight="1" x14ac:dyDescent="0.3">
      <c r="A53" s="37">
        <v>44</v>
      </c>
      <c r="B53" s="38">
        <v>270065</v>
      </c>
      <c r="C53" s="90" t="s">
        <v>64</v>
      </c>
      <c r="D53" s="86">
        <v>6825</v>
      </c>
      <c r="E53" s="32">
        <f t="shared" si="9"/>
        <v>5118.75</v>
      </c>
      <c r="F53" s="39">
        <v>2767</v>
      </c>
      <c r="G53" s="34">
        <f t="shared" si="4"/>
        <v>54.1</v>
      </c>
      <c r="H53" s="41">
        <v>3500</v>
      </c>
      <c r="I53" s="32">
        <v>2625</v>
      </c>
      <c r="J53" s="35">
        <v>2751</v>
      </c>
      <c r="K53" s="34">
        <f t="shared" si="1"/>
        <v>104.8</v>
      </c>
      <c r="L53" s="92">
        <f t="shared" si="11"/>
        <v>79.45</v>
      </c>
      <c r="M53" s="81"/>
      <c r="N53" s="80">
        <v>2153511.5099999998</v>
      </c>
      <c r="O53" s="76">
        <f t="shared" si="5"/>
        <v>646053.44999999995</v>
      </c>
      <c r="P53" s="77">
        <v>0</v>
      </c>
      <c r="Q53" s="42"/>
      <c r="R53" s="36">
        <f t="shared" si="6"/>
        <v>0</v>
      </c>
      <c r="S53" s="93">
        <f t="shared" si="3"/>
        <v>0</v>
      </c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7"/>
      <c r="IT53" s="7"/>
      <c r="IU53" s="7"/>
      <c r="IV53" s="7"/>
      <c r="IW53" s="7"/>
      <c r="IX53" s="7"/>
      <c r="IY53" s="7"/>
      <c r="IZ53" s="7"/>
      <c r="JA53" s="7"/>
      <c r="JB53" s="7"/>
      <c r="JC53" s="7"/>
      <c r="JD53" s="7"/>
      <c r="JE53" s="7"/>
      <c r="JF53" s="7"/>
      <c r="JG53" s="7"/>
      <c r="JH53" s="7"/>
      <c r="JI53" s="7"/>
      <c r="JJ53" s="7"/>
      <c r="JK53" s="7"/>
      <c r="JL53" s="7"/>
      <c r="JM53" s="7"/>
      <c r="JN53" s="7"/>
      <c r="JO53" s="7"/>
      <c r="JP53" s="7"/>
      <c r="JQ53" s="7"/>
      <c r="JR53" s="7"/>
      <c r="JS53" s="7"/>
      <c r="JT53" s="7"/>
      <c r="JU53" s="7"/>
      <c r="JV53" s="7"/>
      <c r="JW53" s="7"/>
      <c r="JX53" s="7"/>
      <c r="JY53" s="7"/>
      <c r="JZ53" s="7"/>
      <c r="KA53" s="7"/>
      <c r="KB53" s="7"/>
      <c r="KC53" s="7"/>
      <c r="KD53" s="7"/>
      <c r="KE53" s="7"/>
      <c r="KF53" s="7"/>
      <c r="KG53" s="7"/>
      <c r="KH53" s="7"/>
      <c r="KI53" s="7"/>
      <c r="KJ53" s="7"/>
      <c r="KK53" s="7"/>
      <c r="KL53" s="7"/>
      <c r="KM53" s="7"/>
      <c r="KN53" s="7"/>
      <c r="KO53" s="7"/>
      <c r="KP53" s="7"/>
      <c r="KQ53" s="7"/>
      <c r="KR53" s="7"/>
      <c r="KS53" s="7"/>
      <c r="KT53" s="7"/>
      <c r="KU53" s="7"/>
      <c r="KV53" s="7"/>
      <c r="KW53" s="7"/>
      <c r="KX53" s="7"/>
      <c r="KY53" s="7"/>
      <c r="KZ53" s="7"/>
      <c r="LA53" s="7"/>
      <c r="LB53" s="7"/>
      <c r="LC53" s="7"/>
      <c r="LD53" s="7"/>
      <c r="LE53" s="7"/>
      <c r="LF53" s="7"/>
      <c r="LG53" s="7"/>
      <c r="LH53" s="7"/>
      <c r="LI53" s="7"/>
      <c r="LJ53" s="7"/>
      <c r="LK53" s="7"/>
      <c r="LL53" s="7"/>
      <c r="LM53" s="7"/>
      <c r="LN53" s="7"/>
      <c r="LO53" s="7"/>
      <c r="LP53" s="7"/>
      <c r="LQ53" s="7"/>
      <c r="LR53" s="7"/>
      <c r="LS53" s="7"/>
      <c r="LT53" s="7"/>
      <c r="LU53" s="7"/>
      <c r="LV53" s="7"/>
      <c r="LW53" s="7"/>
      <c r="LX53" s="7"/>
      <c r="LY53" s="7"/>
      <c r="LZ53" s="7"/>
      <c r="MA53" s="7"/>
      <c r="MB53" s="7"/>
      <c r="MC53" s="7"/>
      <c r="MD53" s="7"/>
      <c r="ME53" s="7"/>
      <c r="MF53" s="7"/>
      <c r="MG53" s="7"/>
      <c r="MH53" s="7"/>
      <c r="MI53" s="7"/>
      <c r="MJ53" s="7"/>
      <c r="MK53" s="7"/>
      <c r="ML53" s="7"/>
      <c r="MM53" s="7"/>
      <c r="MN53" s="7"/>
      <c r="MO53" s="7"/>
      <c r="MP53" s="7"/>
      <c r="MQ53" s="7"/>
      <c r="MR53" s="7"/>
      <c r="MS53" s="7"/>
      <c r="MT53" s="7"/>
      <c r="MU53" s="7"/>
      <c r="MV53" s="7"/>
      <c r="MW53" s="7"/>
      <c r="MX53" s="7"/>
      <c r="MY53" s="7"/>
      <c r="MZ53" s="7"/>
      <c r="NA53" s="7"/>
      <c r="NB53" s="7"/>
      <c r="NC53" s="7"/>
      <c r="ND53" s="7"/>
      <c r="NE53" s="7"/>
      <c r="NF53" s="7"/>
      <c r="NG53" s="7"/>
      <c r="NH53" s="7"/>
      <c r="NI53" s="7"/>
      <c r="NJ53" s="7"/>
      <c r="NK53" s="7"/>
      <c r="NL53" s="7"/>
      <c r="NM53" s="7"/>
      <c r="NN53" s="7"/>
      <c r="NO53" s="7"/>
      <c r="NP53" s="7"/>
      <c r="NQ53" s="7"/>
      <c r="NR53" s="7"/>
      <c r="NS53" s="7"/>
      <c r="NT53" s="7"/>
      <c r="NU53" s="7"/>
      <c r="NV53" s="7"/>
      <c r="NW53" s="7"/>
      <c r="NX53" s="7"/>
      <c r="NY53" s="7"/>
      <c r="NZ53" s="7"/>
      <c r="OA53" s="7"/>
      <c r="OB53" s="7"/>
    </row>
    <row r="54" spans="1:392" ht="30" customHeight="1" thickBot="1" x14ac:dyDescent="0.35">
      <c r="A54" s="47">
        <v>45</v>
      </c>
      <c r="B54" s="48">
        <v>270089</v>
      </c>
      <c r="C54" s="91" t="s">
        <v>65</v>
      </c>
      <c r="D54" s="87">
        <v>22119</v>
      </c>
      <c r="E54" s="32">
        <f t="shared" si="9"/>
        <v>16589.25</v>
      </c>
      <c r="F54" s="49">
        <v>13999</v>
      </c>
      <c r="G54" s="34">
        <f t="shared" si="4"/>
        <v>84.4</v>
      </c>
      <c r="H54" s="50">
        <v>9047</v>
      </c>
      <c r="I54" s="51">
        <v>6785</v>
      </c>
      <c r="J54" s="50">
        <v>5666</v>
      </c>
      <c r="K54" s="34">
        <f t="shared" si="1"/>
        <v>83.5</v>
      </c>
      <c r="L54" s="92">
        <f t="shared" si="11"/>
        <v>83.95</v>
      </c>
      <c r="M54" s="82"/>
      <c r="N54" s="83">
        <v>7727679.3399999999</v>
      </c>
      <c r="O54" s="76">
        <f t="shared" si="5"/>
        <v>2318303.7999999998</v>
      </c>
      <c r="P54" s="77">
        <v>0</v>
      </c>
      <c r="Q54" s="42"/>
      <c r="R54" s="36">
        <f t="shared" si="6"/>
        <v>0</v>
      </c>
      <c r="S54" s="93">
        <f t="shared" si="3"/>
        <v>0</v>
      </c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  <c r="IS54" s="7"/>
      <c r="IT54" s="7"/>
      <c r="IU54" s="7"/>
      <c r="IV54" s="7"/>
      <c r="IW54" s="7"/>
      <c r="IX54" s="7"/>
      <c r="IY54" s="7"/>
      <c r="IZ54" s="7"/>
      <c r="JA54" s="7"/>
      <c r="JB54" s="7"/>
      <c r="JC54" s="7"/>
      <c r="JD54" s="7"/>
      <c r="JE54" s="7"/>
      <c r="JF54" s="7"/>
      <c r="JG54" s="7"/>
      <c r="JH54" s="7"/>
      <c r="JI54" s="7"/>
      <c r="JJ54" s="7"/>
      <c r="JK54" s="7"/>
      <c r="JL54" s="7"/>
      <c r="JM54" s="7"/>
      <c r="JN54" s="7"/>
      <c r="JO54" s="7"/>
      <c r="JP54" s="7"/>
      <c r="JQ54" s="7"/>
      <c r="JR54" s="7"/>
      <c r="JS54" s="7"/>
      <c r="JT54" s="7"/>
      <c r="JU54" s="7"/>
      <c r="JV54" s="7"/>
      <c r="JW54" s="7"/>
      <c r="JX54" s="7"/>
      <c r="JY54" s="7"/>
      <c r="JZ54" s="7"/>
      <c r="KA54" s="7"/>
      <c r="KB54" s="7"/>
      <c r="KC54" s="7"/>
      <c r="KD54" s="7"/>
      <c r="KE54" s="7"/>
      <c r="KF54" s="7"/>
      <c r="KG54" s="7"/>
      <c r="KH54" s="7"/>
      <c r="KI54" s="7"/>
      <c r="KJ54" s="7"/>
      <c r="KK54" s="7"/>
      <c r="KL54" s="7"/>
      <c r="KM54" s="7"/>
      <c r="KN54" s="7"/>
      <c r="KO54" s="7"/>
      <c r="KP54" s="7"/>
      <c r="KQ54" s="7"/>
      <c r="KR54" s="7"/>
      <c r="KS54" s="7"/>
      <c r="KT54" s="7"/>
      <c r="KU54" s="7"/>
      <c r="KV54" s="7"/>
      <c r="KW54" s="7"/>
      <c r="KX54" s="7"/>
      <c r="KY54" s="7"/>
      <c r="KZ54" s="7"/>
      <c r="LA54" s="7"/>
      <c r="LB54" s="7"/>
      <c r="LC54" s="7"/>
      <c r="LD54" s="7"/>
      <c r="LE54" s="7"/>
      <c r="LF54" s="7"/>
      <c r="LG54" s="7"/>
      <c r="LH54" s="7"/>
      <c r="LI54" s="7"/>
      <c r="LJ54" s="7"/>
      <c r="LK54" s="7"/>
      <c r="LL54" s="7"/>
      <c r="LM54" s="7"/>
      <c r="LN54" s="7"/>
      <c r="LO54" s="7"/>
      <c r="LP54" s="7"/>
      <c r="LQ54" s="7"/>
      <c r="LR54" s="7"/>
      <c r="LS54" s="7"/>
      <c r="LT54" s="7"/>
      <c r="LU54" s="7"/>
      <c r="LV54" s="7"/>
      <c r="LW54" s="7"/>
      <c r="LX54" s="7"/>
      <c r="LY54" s="7"/>
      <c r="LZ54" s="7"/>
      <c r="MA54" s="7"/>
      <c r="MB54" s="7"/>
      <c r="MC54" s="7"/>
      <c r="MD54" s="7"/>
      <c r="ME54" s="7"/>
      <c r="MF54" s="7"/>
      <c r="MG54" s="7"/>
      <c r="MH54" s="7"/>
      <c r="MI54" s="7"/>
      <c r="MJ54" s="7"/>
      <c r="MK54" s="7"/>
      <c r="ML54" s="7"/>
      <c r="MM54" s="7"/>
      <c r="MN54" s="7"/>
      <c r="MO54" s="7"/>
      <c r="MP54" s="7"/>
      <c r="MQ54" s="7"/>
      <c r="MR54" s="7"/>
      <c r="MS54" s="7"/>
      <c r="MT54" s="7"/>
      <c r="MU54" s="7"/>
      <c r="MV54" s="7"/>
      <c r="MW54" s="7"/>
      <c r="MX54" s="7"/>
      <c r="MY54" s="7"/>
      <c r="MZ54" s="7"/>
      <c r="NA54" s="7"/>
      <c r="NB54" s="7"/>
      <c r="NC54" s="7"/>
      <c r="ND54" s="7"/>
      <c r="NE54" s="7"/>
      <c r="NF54" s="7"/>
      <c r="NG54" s="7"/>
      <c r="NH54" s="7"/>
      <c r="NI54" s="7"/>
      <c r="NJ54" s="7"/>
      <c r="NK54" s="7"/>
      <c r="NL54" s="7"/>
      <c r="NM54" s="7"/>
      <c r="NN54" s="7"/>
      <c r="NO54" s="7"/>
      <c r="NP54" s="7"/>
      <c r="NQ54" s="7"/>
      <c r="NR54" s="7"/>
      <c r="NS54" s="7"/>
      <c r="NT54" s="7"/>
      <c r="NU54" s="7"/>
      <c r="NV54" s="7"/>
      <c r="NW54" s="7"/>
      <c r="NX54" s="7"/>
      <c r="NY54" s="7"/>
      <c r="NZ54" s="7"/>
      <c r="OA54" s="7"/>
      <c r="OB54" s="7"/>
    </row>
    <row r="55" spans="1:392" s="9" customFormat="1" ht="24" customHeight="1" thickBot="1" x14ac:dyDescent="0.35">
      <c r="A55" s="52"/>
      <c r="B55" s="53"/>
      <c r="C55" s="54" t="s">
        <v>66</v>
      </c>
      <c r="D55" s="55">
        <f>SUM(D10:D54)</f>
        <v>2302644</v>
      </c>
      <c r="E55" s="55"/>
      <c r="F55" s="55"/>
      <c r="G55" s="56"/>
      <c r="H55" s="57">
        <f>SUM(H10:H54)</f>
        <v>1697206</v>
      </c>
      <c r="I55" s="57"/>
      <c r="J55" s="57"/>
      <c r="K55" s="56"/>
      <c r="L55" s="58"/>
      <c r="M55" s="58"/>
      <c r="N55" s="59">
        <f>SUM(N10:N54)</f>
        <v>179832875.08000001</v>
      </c>
      <c r="O55" s="60">
        <f>SUM(O10:O54)</f>
        <v>53949862.539999984</v>
      </c>
      <c r="P55" s="61">
        <f>SUM(P10:P54)</f>
        <v>227560</v>
      </c>
      <c r="Q55" s="62">
        <f>ROUND(O55*0.7/P55,2)</f>
        <v>165.96</v>
      </c>
      <c r="R55" s="60">
        <f>SUM(R10:R54)</f>
        <v>37765857.600000001</v>
      </c>
      <c r="S55" s="63">
        <f>SUM(S10:S54)</f>
        <v>31444939.080000002</v>
      </c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64"/>
      <c r="DB55" s="64"/>
      <c r="DC55" s="64"/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  <c r="EO55" s="64"/>
      <c r="EP55" s="64"/>
      <c r="EQ55" s="64"/>
      <c r="ER55" s="64"/>
      <c r="ES55" s="64"/>
      <c r="ET55" s="64"/>
      <c r="EU55" s="64"/>
      <c r="EV55" s="64"/>
      <c r="EW55" s="64"/>
      <c r="EX55" s="64"/>
      <c r="EY55" s="64"/>
      <c r="EZ55" s="64"/>
      <c r="FA55" s="64"/>
      <c r="FB55" s="64"/>
      <c r="FC55" s="64"/>
      <c r="FD55" s="64"/>
      <c r="FE55" s="64"/>
      <c r="FF55" s="64"/>
      <c r="FG55" s="64"/>
      <c r="FH55" s="64"/>
      <c r="FI55" s="64"/>
      <c r="FJ55" s="64"/>
      <c r="FK55" s="64"/>
      <c r="FL55" s="64"/>
      <c r="FM55" s="64"/>
      <c r="FN55" s="64"/>
      <c r="FO55" s="64"/>
      <c r="FP55" s="64"/>
      <c r="FQ55" s="64"/>
      <c r="FR55" s="64"/>
      <c r="FS55" s="64"/>
      <c r="FT55" s="64"/>
      <c r="FU55" s="64"/>
      <c r="FV55" s="64"/>
      <c r="FW55" s="64"/>
      <c r="FX55" s="64"/>
      <c r="FY55" s="64"/>
      <c r="FZ55" s="64"/>
      <c r="GA55" s="64"/>
      <c r="GB55" s="64"/>
      <c r="GC55" s="64"/>
      <c r="GD55" s="64"/>
      <c r="GE55" s="64"/>
      <c r="GF55" s="64"/>
      <c r="GG55" s="64"/>
      <c r="GH55" s="64"/>
      <c r="GI55" s="64"/>
      <c r="GJ55" s="64"/>
      <c r="GK55" s="64"/>
      <c r="GL55" s="64"/>
      <c r="GM55" s="64"/>
      <c r="GN55" s="64"/>
      <c r="GO55" s="64"/>
      <c r="GP55" s="64"/>
      <c r="GQ55" s="64"/>
      <c r="GR55" s="64"/>
      <c r="GS55" s="64"/>
      <c r="GT55" s="64"/>
      <c r="GU55" s="64"/>
      <c r="GV55" s="64"/>
      <c r="GW55" s="64"/>
      <c r="GX55" s="64"/>
      <c r="GY55" s="64"/>
      <c r="GZ55" s="64"/>
      <c r="HA55" s="64"/>
      <c r="HB55" s="64"/>
      <c r="HC55" s="64"/>
      <c r="HD55" s="64"/>
      <c r="HE55" s="64"/>
      <c r="HF55" s="64"/>
      <c r="HG55" s="64"/>
      <c r="HH55" s="64"/>
      <c r="HI55" s="64"/>
      <c r="HJ55" s="64"/>
      <c r="HK55" s="64"/>
      <c r="HL55" s="64"/>
      <c r="HM55" s="64"/>
      <c r="HN55" s="64"/>
      <c r="HO55" s="64"/>
      <c r="HP55" s="64"/>
      <c r="HQ55" s="64"/>
      <c r="HR55" s="64"/>
      <c r="HS55" s="64"/>
      <c r="HT55" s="64"/>
      <c r="HU55" s="64"/>
      <c r="HV55" s="64"/>
      <c r="HW55" s="64"/>
      <c r="HX55" s="64"/>
      <c r="HY55" s="64"/>
      <c r="HZ55" s="64"/>
      <c r="IA55" s="64"/>
      <c r="IB55" s="64"/>
      <c r="IC55" s="64"/>
      <c r="ID55" s="64"/>
      <c r="IE55" s="64"/>
      <c r="IF55" s="64"/>
      <c r="IG55" s="64"/>
      <c r="IH55" s="64"/>
      <c r="II55" s="64"/>
      <c r="IJ55" s="64"/>
      <c r="IK55" s="64"/>
      <c r="IL55" s="64"/>
      <c r="IM55" s="64"/>
      <c r="IN55" s="64"/>
      <c r="IO55" s="64"/>
      <c r="IP55" s="64"/>
      <c r="IQ55" s="64"/>
      <c r="IR55" s="64"/>
      <c r="IS55" s="64"/>
      <c r="IT55" s="64"/>
      <c r="IU55" s="64"/>
      <c r="IV55" s="64"/>
      <c r="IW55" s="64"/>
      <c r="IX55" s="64"/>
      <c r="IY55" s="64"/>
      <c r="IZ55" s="64"/>
      <c r="JA55" s="64"/>
      <c r="JB55" s="64"/>
      <c r="JC55" s="64"/>
      <c r="JD55" s="64"/>
      <c r="JE55" s="64"/>
      <c r="JF55" s="64"/>
      <c r="JG55" s="64"/>
      <c r="JH55" s="64"/>
      <c r="JI55" s="64"/>
      <c r="JJ55" s="64"/>
      <c r="JK55" s="64"/>
      <c r="JL55" s="64"/>
      <c r="JM55" s="64"/>
      <c r="JN55" s="64"/>
      <c r="JO55" s="64"/>
      <c r="JP55" s="64"/>
      <c r="JQ55" s="64"/>
      <c r="JR55" s="64"/>
      <c r="JS55" s="64"/>
      <c r="JT55" s="64"/>
      <c r="JU55" s="64"/>
      <c r="JV55" s="64"/>
      <c r="JW55" s="64"/>
      <c r="JX55" s="64"/>
      <c r="JY55" s="64"/>
      <c r="JZ55" s="64"/>
      <c r="KA55" s="64"/>
      <c r="KB55" s="64"/>
      <c r="KC55" s="64"/>
      <c r="KD55" s="64"/>
      <c r="KE55" s="64"/>
      <c r="KF55" s="64"/>
      <c r="KG55" s="64"/>
      <c r="KH55" s="64"/>
      <c r="KI55" s="64"/>
      <c r="KJ55" s="64"/>
      <c r="KK55" s="64"/>
      <c r="KL55" s="64"/>
      <c r="KM55" s="64"/>
      <c r="KN55" s="64"/>
      <c r="KO55" s="64"/>
      <c r="KP55" s="64"/>
      <c r="KQ55" s="64"/>
      <c r="KR55" s="64"/>
      <c r="KS55" s="64"/>
      <c r="KT55" s="64"/>
      <c r="KU55" s="64"/>
      <c r="KV55" s="64"/>
      <c r="KW55" s="64"/>
      <c r="KX55" s="64"/>
      <c r="KY55" s="64"/>
      <c r="KZ55" s="64"/>
      <c r="LA55" s="64"/>
      <c r="LB55" s="64"/>
      <c r="LC55" s="64"/>
      <c r="LD55" s="64"/>
      <c r="LE55" s="64"/>
      <c r="LF55" s="64"/>
      <c r="LG55" s="64"/>
      <c r="LH55" s="64"/>
      <c r="LI55" s="64"/>
      <c r="LJ55" s="64"/>
      <c r="LK55" s="64"/>
      <c r="LL55" s="64"/>
      <c r="LM55" s="64"/>
      <c r="LN55" s="64"/>
      <c r="LO55" s="64"/>
      <c r="LP55" s="64"/>
      <c r="LQ55" s="64"/>
      <c r="LR55" s="64"/>
      <c r="LS55" s="64"/>
      <c r="LT55" s="64"/>
      <c r="LU55" s="64"/>
      <c r="LV55" s="64"/>
      <c r="LW55" s="64"/>
      <c r="LX55" s="64"/>
      <c r="LY55" s="64"/>
      <c r="LZ55" s="64"/>
      <c r="MA55" s="64"/>
      <c r="MB55" s="64"/>
      <c r="MC55" s="64"/>
      <c r="MD55" s="64"/>
      <c r="ME55" s="64"/>
      <c r="MF55" s="64"/>
      <c r="MG55" s="64"/>
      <c r="MH55" s="64"/>
      <c r="MI55" s="64"/>
      <c r="MJ55" s="64"/>
      <c r="MK55" s="64"/>
      <c r="ML55" s="64"/>
      <c r="MM55" s="64"/>
      <c r="MN55" s="64"/>
      <c r="MO55" s="64"/>
      <c r="MP55" s="64"/>
      <c r="MQ55" s="64"/>
      <c r="MR55" s="64"/>
      <c r="MS55" s="64"/>
      <c r="MT55" s="64"/>
      <c r="MU55" s="64"/>
      <c r="MV55" s="64"/>
      <c r="MW55" s="64"/>
      <c r="MX55" s="64"/>
      <c r="MY55" s="64"/>
      <c r="MZ55" s="64"/>
      <c r="NA55" s="64"/>
      <c r="NB55" s="64"/>
      <c r="NC55" s="64"/>
      <c r="ND55" s="64"/>
      <c r="NE55" s="64"/>
      <c r="NF55" s="64"/>
      <c r="NG55" s="64"/>
      <c r="NH55" s="64"/>
      <c r="NI55" s="64"/>
      <c r="NJ55" s="64"/>
      <c r="NK55" s="64"/>
      <c r="NL55" s="64"/>
      <c r="NM55" s="64"/>
      <c r="NN55" s="64"/>
      <c r="NO55" s="64"/>
      <c r="NP55" s="64"/>
      <c r="NQ55" s="64"/>
      <c r="NR55" s="64"/>
      <c r="NS55" s="64"/>
      <c r="NT55" s="64"/>
      <c r="NU55" s="64"/>
      <c r="NV55" s="64"/>
      <c r="NW55" s="64"/>
      <c r="NX55" s="64"/>
      <c r="NY55" s="64"/>
      <c r="NZ55" s="64"/>
      <c r="OA55" s="64"/>
      <c r="OB55" s="64"/>
    </row>
    <row r="56" spans="1:392" ht="36.6" customHeight="1" x14ac:dyDescent="0.3">
      <c r="O56" s="65"/>
      <c r="P56" s="66"/>
      <c r="Q56" s="67"/>
    </row>
    <row r="57" spans="1:392" ht="18" x14ac:dyDescent="0.35">
      <c r="D57" s="68"/>
      <c r="E57" s="68"/>
      <c r="F57" s="69"/>
      <c r="G57" s="69"/>
      <c r="I57" s="70"/>
      <c r="J57" s="70"/>
      <c r="O57" s="65"/>
    </row>
    <row r="58" spans="1:392" x14ac:dyDescent="0.3">
      <c r="E58" s="65"/>
      <c r="F58" s="65"/>
      <c r="I58" s="70"/>
      <c r="J58" s="70"/>
      <c r="O58" s="71"/>
      <c r="P58" s="71"/>
    </row>
  </sheetData>
  <mergeCells count="16">
    <mergeCell ref="G1:I1"/>
    <mergeCell ref="E2:I2"/>
    <mergeCell ref="P1:R1"/>
    <mergeCell ref="N2:R2"/>
    <mergeCell ref="E3:S3"/>
    <mergeCell ref="A5:A8"/>
    <mergeCell ref="B5:B8"/>
    <mergeCell ref="C5:C8"/>
    <mergeCell ref="D5:M6"/>
    <mergeCell ref="N5:S6"/>
    <mergeCell ref="D7:G7"/>
    <mergeCell ref="S7:S8"/>
    <mergeCell ref="H7:K7"/>
    <mergeCell ref="L7:M7"/>
    <mergeCell ref="N7:N8"/>
    <mergeCell ref="Q7:R7"/>
  </mergeCells>
  <pageMargins left="0.15748031496062992" right="0.15748031496062992" top="0.31496062992125984" bottom="0.19685039370078741" header="0.15748031496062992" footer="0.27559055118110237"/>
  <pageSetup paperSize="9" scale="63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суммы</vt:lpstr>
      <vt:lpstr>суммы!Заголовки_для_печати</vt:lpstr>
      <vt:lpstr>суммы!Область_печати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2022-10-27T02:08:54Z</cp:lastPrinted>
  <dcterms:created xsi:type="dcterms:W3CDTF">2022-10-26T23:53:00Z</dcterms:created>
  <dcterms:modified xsi:type="dcterms:W3CDTF">2022-10-28T06:02:39Z</dcterms:modified>
</cp:coreProperties>
</file>